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20" windowHeight="8130" activeTab="1"/>
  </bookViews>
  <sheets>
    <sheet name="NN" sheetId="1" r:id="rId1"/>
    <sheet name="HTSX" sheetId="2" r:id="rId2"/>
    <sheet name="TTCN" sheetId="3" r:id="rId3"/>
    <sheet name="LĐVL" sheetId="4" r:id="rId4"/>
    <sheet name="DS" sheetId="5" r:id="rId5"/>
    <sheet name="VH" sheetId="6" r:id="rId6"/>
    <sheet name="Y te" sheetId="7" r:id="rId7"/>
    <sheet name="GDĐT" sheetId="8" r:id="rId8"/>
    <sheet name="Sheet2" sheetId="9" r:id="rId9"/>
  </sheets>
  <externalReferences>
    <externalReference r:id="rId12"/>
    <externalReference r:id="rId13"/>
  </externalReferences>
  <definedNames>
    <definedName name="_xlnm.Print_Titles" localSheetId="0">'NN'!$5:$6</definedName>
    <definedName name="_xlnm.Print_Titles" localSheetId="5">'VH'!$7:$7</definedName>
  </definedNames>
  <calcPr fullCalcOnLoad="1"/>
</workbook>
</file>

<file path=xl/sharedStrings.xml><?xml version="1.0" encoding="utf-8"?>
<sst xmlns="http://schemas.openxmlformats.org/spreadsheetml/2006/main" count="1099" uniqueCount="577">
  <si>
    <t>TT</t>
  </si>
  <si>
    <t>ChØ tiªu</t>
  </si>
  <si>
    <t>§VT</t>
  </si>
  <si>
    <t>Ha</t>
  </si>
  <si>
    <t>A</t>
  </si>
  <si>
    <t>"</t>
  </si>
  <si>
    <t>I</t>
  </si>
  <si>
    <t>%</t>
  </si>
  <si>
    <t>ha</t>
  </si>
  <si>
    <t>a</t>
  </si>
  <si>
    <t>+</t>
  </si>
  <si>
    <t>b</t>
  </si>
  <si>
    <t>II</t>
  </si>
  <si>
    <t>Con</t>
  </si>
  <si>
    <t xml:space="preserve"> </t>
  </si>
  <si>
    <t>B</t>
  </si>
  <si>
    <t>C</t>
  </si>
  <si>
    <t>m3</t>
  </si>
  <si>
    <t>m2</t>
  </si>
  <si>
    <t>1000 L</t>
  </si>
  <si>
    <t>TDP</t>
  </si>
  <si>
    <t>%o</t>
  </si>
  <si>
    <t>H/sinh</t>
  </si>
  <si>
    <t>c</t>
  </si>
  <si>
    <t>Người</t>
  </si>
  <si>
    <t xml:space="preserve"> - Tỷ lệ trẻ em có hoàn cảnh đặc biệt được chăm sóc</t>
  </si>
  <si>
    <t xml:space="preserve"> + Phẫu thuật nụ cười</t>
  </si>
  <si>
    <t xml:space="preserve"> - Khám sàng lọc mắt</t>
  </si>
  <si>
    <t>Cháu</t>
  </si>
  <si>
    <t xml:space="preserve"> - Mức giảm tỷ lệ sinh</t>
  </si>
  <si>
    <t>Phổ cập giáo dục</t>
  </si>
  <si>
    <t xml:space="preserve"> - Tỷ lệ so với dân số</t>
  </si>
  <si>
    <t>CLB</t>
  </si>
  <si>
    <t>Cơ sở thi đấu TDTT đúng tiêu chuẩn</t>
  </si>
  <si>
    <t xml:space="preserve"> - Sân vận động</t>
  </si>
  <si>
    <t xml:space="preserve"> - Nhà luyện tập thể thao</t>
  </si>
  <si>
    <t>Nhà</t>
  </si>
  <si>
    <t>Stt</t>
  </si>
  <si>
    <t>Chỉ tiêu</t>
  </si>
  <si>
    <t>Đơn vị tính</t>
  </si>
  <si>
    <t>Tấn</t>
  </si>
  <si>
    <t>Trường</t>
  </si>
  <si>
    <t>Tuyến</t>
  </si>
  <si>
    <t>Tỷ lệ che phủ rừng</t>
  </si>
  <si>
    <t>TH năm 2016</t>
  </si>
  <si>
    <t>Tỷ lệ phụ nữ đẻ được cán bộ y tế đỡ</t>
  </si>
  <si>
    <t>Diện tích cây mắc ca</t>
  </si>
  <si>
    <t>Giao bộ phận phụ trách</t>
  </si>
  <si>
    <t>Chia ra c¸c tæ d©n phè</t>
  </si>
  <si>
    <t>TDP 
sè 1</t>
  </si>
  <si>
    <t>TDP
 sè 2</t>
  </si>
  <si>
    <t>TDP 
sè 3</t>
  </si>
  <si>
    <t>TDP
 sè 5</t>
  </si>
  <si>
    <t>TDP
 sè 6</t>
  </si>
  <si>
    <t>TDP 
sè 7</t>
  </si>
  <si>
    <t>TDP
 sè 8</t>
  </si>
  <si>
    <t>TDP 
sè 12</t>
  </si>
  <si>
    <t>BiÓu 05</t>
  </si>
  <si>
    <t>BiÓu 06</t>
  </si>
  <si>
    <t>BiÓu 07</t>
  </si>
  <si>
    <t>BiÓu 08</t>
  </si>
  <si>
    <t>Chăm sóc rừng trồng</t>
  </si>
  <si>
    <t xml:space="preserve"> - Năm thứ 3</t>
  </si>
  <si>
    <t>Chiếc</t>
  </si>
  <si>
    <t>Sản xuất bánh, bún phở</t>
  </si>
  <si>
    <t>Nước máy sinh hoạt</t>
  </si>
  <si>
    <t>1000 m3</t>
  </si>
  <si>
    <t>Hộ</t>
  </si>
  <si>
    <t>Trẻ</t>
  </si>
  <si>
    <t>Trạm</t>
  </si>
  <si>
    <t xml:space="preserve"> - Tổng số tuyến phố đạt tuyến phố văn minh</t>
  </si>
  <si>
    <t>Hỗ trợ giống lúa thuần</t>
  </si>
  <si>
    <t>tấn</t>
  </si>
  <si>
    <t>Hỗ trợ giống ngô lai</t>
  </si>
  <si>
    <t>Hỗ trợ phát triển cơ giới hóa nông nghiệp</t>
  </si>
  <si>
    <t>máy</t>
  </si>
  <si>
    <t>So sánh %</t>
  </si>
  <si>
    <t>Tổng giá trị sản xuất (giá trị hiện hành)</t>
  </si>
  <si>
    <t>Tỷ đồng</t>
  </si>
  <si>
    <t>Trong đó: Giá trị sản xuất theo khu vực</t>
  </si>
  <si>
    <t xml:space="preserve"> + Dịch vụ</t>
  </si>
  <si>
    <t xml:space="preserve"> + Nông, lâm, nghiệp</t>
  </si>
  <si>
    <t>Cơ cấu tổng giá trị sản xuất theo ngành kinh tế (giá trị hiện hành)</t>
  </si>
  <si>
    <t>Tổng thu NSNN trên địa bàn</t>
  </si>
  <si>
    <t xml:space="preserve">Trong đó: </t>
  </si>
  <si>
    <t xml:space="preserve"> + Diện tích chè kinh doanh</t>
  </si>
  <si>
    <t xml:space="preserve"> + Trồng mới</t>
  </si>
  <si>
    <t xml:space="preserve"> + Diện tích chè trong giai đoạn kiến thiết cơ bản</t>
  </si>
  <si>
    <t xml:space="preserve"> + Sản lượng chè búp tươi</t>
  </si>
  <si>
    <t xml:space="preserve"> + Diện tích mắc ca trồng thuần</t>
  </si>
  <si>
    <t>Trong đó: + Diện tích mắc ca trồng thuần mới</t>
  </si>
  <si>
    <t xml:space="preserve"> + Diện tích mắc ca trồng sen trên diện tích chè</t>
  </si>
  <si>
    <t>xã</t>
  </si>
  <si>
    <t>Trong đó: công nhận mới trong năm</t>
  </si>
  <si>
    <t>Tỷ lệ trường đạt chuẩn QG</t>
  </si>
  <si>
    <t xml:space="preserve"> + Cấp mầm non</t>
  </si>
  <si>
    <t xml:space="preserve"> + Cấp tiểu học</t>
  </si>
  <si>
    <t xml:space="preserve"> - Giữ vững và nâng đạt chuẩn phổ cập mẫu giáo cho trẻ 5 tuổi</t>
  </si>
  <si>
    <t xml:space="preserve"> - Tỷ lệ lao động qua đào tạo, bồi dưỡng</t>
  </si>
  <si>
    <t xml:space="preserve"> - Tỷ lệ lao động phi nông nghiệp</t>
  </si>
  <si>
    <t xml:space="preserve"> - Số lao động được tạo việc làm mới trong năm</t>
  </si>
  <si>
    <t xml:space="preserve"> - Tỷ lệ hộ gia đình đạt tiêu chuẩn văn hóa</t>
  </si>
  <si>
    <t xml:space="preserve"> - Tỷ lệ TDP đạt tiêu chuẩn văn hóa</t>
  </si>
  <si>
    <t>Tỷ lệ chất thải đô thị được thu gom, xử lý</t>
  </si>
  <si>
    <t>Tỷ lệ dân số được sử dụng nước hợp vệ sinh</t>
  </si>
  <si>
    <t>Trong đó: tỷ lệ dân số được sử dụng nước sạch</t>
  </si>
  <si>
    <t>triệu đồng</t>
  </si>
  <si>
    <t>TDP 
số 1</t>
  </si>
  <si>
    <t>TDP
 số 2</t>
  </si>
  <si>
    <t>TDP 
số  3</t>
  </si>
  <si>
    <t>TDP
 số 5</t>
  </si>
  <si>
    <t>TDP
 số 6</t>
  </si>
  <si>
    <t>TDP 
số 7</t>
  </si>
  <si>
    <t>TDP
 số 8</t>
  </si>
  <si>
    <t>TDP 
số 12</t>
  </si>
  <si>
    <t>Thu nhập bình quân đầu người/năm</t>
  </si>
  <si>
    <t>Thu bổ sung từ NSNN</t>
  </si>
  <si>
    <t>Chi ngân sách địa phương</t>
  </si>
  <si>
    <t>Về Nông - lâm nghiệp - thủy sản</t>
  </si>
  <si>
    <t>Diện tích cây ăn quả</t>
  </si>
  <si>
    <t>Diện tích chè</t>
  </si>
  <si>
    <t>Tổng sản lượng lương thực có hạt</t>
  </si>
  <si>
    <t>Tổng diện tích cây lương thực có hạt</t>
  </si>
  <si>
    <t>Tổng đàn gia súc</t>
  </si>
  <si>
    <t>Tốc độ tăng trưởng đàn gia súc</t>
  </si>
  <si>
    <t>Diện tích sa nhân tím</t>
  </si>
  <si>
    <t>DT nuôi trồng thủy sản</t>
  </si>
  <si>
    <t>Trong đó: + Diện tích ao</t>
  </si>
  <si>
    <t xml:space="preserve">                + Năng suất</t>
  </si>
  <si>
    <t>Tấn/ha</t>
  </si>
  <si>
    <t xml:space="preserve">                + Sản lượng</t>
  </si>
  <si>
    <t>Hạ tầng giao thông, điện, nước</t>
  </si>
  <si>
    <t>Tỷ lệ hộ được sử dụng điện lưới quốc gia</t>
  </si>
  <si>
    <t>Về dân số</t>
  </si>
  <si>
    <t>Tổng số hộ dân</t>
  </si>
  <si>
    <t>Dân số</t>
  </si>
  <si>
    <t>Dân số trung bình</t>
  </si>
  <si>
    <t>Tỷ lệ tăng dân số tự nhiên</t>
  </si>
  <si>
    <t>hộ</t>
  </si>
  <si>
    <t>Tỷ xuất sinh thô</t>
  </si>
  <si>
    <t>Tỷ xuất chết thô</t>
  </si>
  <si>
    <t>Về Y tế</t>
  </si>
  <si>
    <t>Về giáo dục</t>
  </si>
  <si>
    <t>Số xã có Trạm Y tế đạt chuẩn QG</t>
  </si>
  <si>
    <t>Tỷ lệ Trạm Y tế có bác sỹ</t>
  </si>
  <si>
    <t>Số trường duy trì và đạt chuẩn QG</t>
  </si>
  <si>
    <t>Giảm nghèo</t>
  </si>
  <si>
    <t>Tỷ lệ hộ nghèo</t>
  </si>
  <si>
    <t>Mức giảm tỷ lệ hộ nghèo</t>
  </si>
  <si>
    <t>Số lao động được đào tạo trong năm</t>
  </si>
  <si>
    <t>Văn hóa</t>
  </si>
  <si>
    <t>Môi trường</t>
  </si>
  <si>
    <t>Biểu 01</t>
  </si>
  <si>
    <t>Chi thường xuyên</t>
  </si>
  <si>
    <t>Chi các nhiệm vụ khác</t>
  </si>
  <si>
    <t>Tỷ lệ giảm sinh</t>
  </si>
  <si>
    <t>Tỷ lệ TDP có đường xe máy, ô tô đi lại thuận lợi</t>
  </si>
  <si>
    <t xml:space="preserve"> - Tỷ lệ cơ quan, đơn vị, trường học đạt tiêu chuẩn văn hóa</t>
  </si>
  <si>
    <t xml:space="preserve"> - Giữ vững và nâng đạt chuẩn phổ cập GDTH, THCS mức độ 3, XMC mức độ 2</t>
  </si>
  <si>
    <t>Tỷ lệ trẻ em suy dinh dưỡng</t>
  </si>
  <si>
    <t xml:space="preserve"> + Tiểu thủ công nghiệp, xây dựng</t>
  </si>
  <si>
    <t>Tỷ lệ người biết đọc, biết viết</t>
  </si>
  <si>
    <t>(Kèm theo Quyết định số:       /QĐ-UBND ngày    /    /2018 của UBND phường Quyết Tiến)</t>
  </si>
  <si>
    <t xml:space="preserve"> - Tỷ lệ tuyến phố đạt tuyến phố văn minh</t>
  </si>
  <si>
    <t>BiÓu 04</t>
  </si>
  <si>
    <t>Đơn vị</t>
  </si>
  <si>
    <t xml:space="preserve"> - Tổng số hộ dân trên địa bàn</t>
  </si>
  <si>
    <t xml:space="preserve"> Hộ</t>
  </si>
  <si>
    <t xml:space="preserve"> + Số hộ thoát nghèo trong năm</t>
  </si>
  <si>
    <t xml:space="preserve"> + Số hộ tái nghèo và phát sinh mới</t>
  </si>
  <si>
    <t xml:space="preserve"> - Tỷ lệ hộ nghèo (tính đến hết năm kế hoạch)</t>
  </si>
  <si>
    <t xml:space="preserve"> + Số hộ nghèo là người dân tộc thiểu số</t>
  </si>
  <si>
    <t xml:space="preserve"> Trong đó: Tỷ lệ hộ nghèo là người dân tộc thiểu số </t>
  </si>
  <si>
    <t xml:space="preserve"> - Mức giảm tỷ lệ hộ nghèo</t>
  </si>
  <si>
    <t xml:space="preserve"> - Số hộ cận nghèo hết năm KH                                                                                                                                                                                                                       </t>
  </si>
  <si>
    <t xml:space="preserve">Hộ </t>
  </si>
  <si>
    <t xml:space="preserve"> - Tỷ lệ hộ cận nghèo hết năm KH                                                                                                                                                                                                                    </t>
  </si>
  <si>
    <t xml:space="preserve"> - Giảm số hộ cận nghèo trong năm                                                                                                                                                                                     </t>
  </si>
  <si>
    <t xml:space="preserve">Cung cấp các dịch vụ cơ sở hạ tầng thiết yếu </t>
  </si>
  <si>
    <t xml:space="preserve"> - Tổng số xã, phường</t>
  </si>
  <si>
    <t xml:space="preserve"> Trong đó: Số xã, phường có đường ô tô đi được quanh năm</t>
  </si>
  <si>
    <t>xã,
phường</t>
  </si>
  <si>
    <t xml:space="preserve"> - Tỷ lệ bản có đường xe máy đi lại thuận lợi</t>
  </si>
  <si>
    <t xml:space="preserve"> - Số hộ sử dụng điện (tính theo hợp đồng mua bán điện)</t>
  </si>
  <si>
    <t xml:space="preserve"> + Tỷ lệ số hộ được sử dụng điện lưới quốc gia</t>
  </si>
  <si>
    <t>- Số xã có trạm y tế</t>
  </si>
  <si>
    <t>+ Tỷ lệ xã có trạm y tế</t>
  </si>
  <si>
    <t>Bảo hiểm</t>
  </si>
  <si>
    <t>Trong đó: + Tổng số người tham gia BHXH bắt buộc</t>
  </si>
  <si>
    <t xml:space="preserve"> - Tỷ lệ số người tham gia BHXH, BHYT bắt buộc so với dân số</t>
  </si>
  <si>
    <t xml:space="preserve"> + Tổng số người tham gia bảo hiểm thất nghiệp trên địa bàn thành phố</t>
  </si>
  <si>
    <t xml:space="preserve"> + Tỷ lệ số người tham gia BHYT so với dân số</t>
  </si>
  <si>
    <t>- Tổng số người trong độ tuổi lao động</t>
  </si>
  <si>
    <t xml:space="preserve"> Tỷ lệ so với dân số</t>
  </si>
  <si>
    <t xml:space="preserve">    + Lao động nông thôn</t>
  </si>
  <si>
    <t>- Lực lượng lao động từ 15 tuổi trở lên</t>
  </si>
  <si>
    <t>Trong đó: + Lao động thành thị</t>
  </si>
  <si>
    <t>- Tổng số lao động từ 15 tuổi trở lên đang làm việc trong nền kinh tế quốc dân</t>
  </si>
  <si>
    <t>- Cơ cấu lao động (năm cuối kỳ)</t>
  </si>
  <si>
    <t xml:space="preserve"> + Nông, lâm nghiệp và thuỷ sản</t>
  </si>
  <si>
    <t xml:space="preserve"> + Công nghiệp và xây dựng</t>
  </si>
  <si>
    <t>- Tỷ lệ lao động phi nông nghiệp</t>
  </si>
  <si>
    <t>- Số LĐ được tạo việc làm mới trong năm</t>
  </si>
  <si>
    <t xml:space="preserve"> Trong đó: Lao động nữ</t>
  </si>
  <si>
    <t>- Số lao động chưa có việc làm ổn định</t>
  </si>
  <si>
    <t>- Số hộ được vay vốn tạo việc làm</t>
  </si>
  <si>
    <t xml:space="preserve"> Trong đó: + Hộ nghèo</t>
  </si>
  <si>
    <t xml:space="preserve">      + Hộ do nữ làm chủ hộ</t>
  </si>
  <si>
    <t>- Tỷ lệ thất nghiệp khu vực thành thị</t>
  </si>
  <si>
    <r>
      <t xml:space="preserve">   </t>
    </r>
    <r>
      <rPr>
        <i/>
        <sz val="12"/>
        <rFont val="Times New Roman"/>
        <family val="1"/>
      </rPr>
      <t xml:space="preserve">Trong đó: </t>
    </r>
    <r>
      <rPr>
        <sz val="12"/>
        <rFont val="Times New Roman"/>
        <family val="1"/>
      </rPr>
      <t>Tỷ lệ thất nghiệp nữ khu vực thành thị</t>
    </r>
  </si>
  <si>
    <t>- Số lao động đi làm việc ở nước ngoài theo hợp đồng</t>
  </si>
  <si>
    <t>Đào tạo nghề</t>
  </si>
  <si>
    <t>- Số lao động được đào tạo trong năm</t>
  </si>
  <si>
    <t>- Tổng số lao động đã qua đào tạo, tập huấn</t>
  </si>
  <si>
    <t xml:space="preserve"> Trật tự an toàn xã hội</t>
  </si>
  <si>
    <t xml:space="preserve"> -  Số người được cai nghiện ma túy</t>
  </si>
  <si>
    <t xml:space="preserve"> Trong đó:  + Cai tại Trung tâm điều trị cai nghiện bắt buộc tỉnh Lai Châu</t>
  </si>
  <si>
    <t>+ Hỗ trợ cai nghiện tự nguyện tại Trung tâm điều trị Cai nghiện bắt buộc tỉnh (không thu phí)</t>
  </si>
  <si>
    <t xml:space="preserve"> - Cai nghiện bằng thuốc thay thế (methadone)</t>
  </si>
  <si>
    <t>Trẻ em</t>
  </si>
  <si>
    <t xml:space="preserve"> - Số xã, phường đạt tiêu chuẩn phù hợp với trẻ em (lũy kế)</t>
  </si>
  <si>
    <t xml:space="preserve"> - Tỷ lệ xã, phường phù hợp với
 trẻ em</t>
  </si>
  <si>
    <t xml:space="preserve"> - Khám sàng lọc sứt môi hở hàm ếch </t>
  </si>
  <si>
    <t>cháu</t>
  </si>
  <si>
    <t xml:space="preserve"> - Khám sàng lọc khuyết tật chi</t>
  </si>
  <si>
    <t xml:space="preserve"> + Phẫu thuật chi</t>
  </si>
  <si>
    <t xml:space="preserve"> + Phẫu thuật ánh mắt trẻ thơ</t>
  </si>
  <si>
    <t>Tổng số hộ</t>
  </si>
  <si>
    <t xml:space="preserve">  Dân số </t>
  </si>
  <si>
    <t xml:space="preserve"> - Dân số trung bình</t>
  </si>
  <si>
    <t xml:space="preserve"> + Dân số thành thị</t>
  </si>
  <si>
    <t xml:space="preserve"> + Dân số nông thôn</t>
  </si>
  <si>
    <t xml:space="preserve"> - Dân tộc thiêu số </t>
  </si>
  <si>
    <t xml:space="preserve"> - Tỷ lệ tăng dân số </t>
  </si>
  <si>
    <t>- Số trẻ sinh ra</t>
  </si>
  <si>
    <t>- Số trẻ sinh ra là con thứ 3 trở lên</t>
  </si>
  <si>
    <t xml:space="preserve"> - Tỷ suất sinh thô</t>
  </si>
  <si>
    <r>
      <t>%</t>
    </r>
    <r>
      <rPr>
        <i/>
        <sz val="12"/>
        <rFont val="Times New Roman"/>
        <family val="1"/>
      </rPr>
      <t>o</t>
    </r>
  </si>
  <si>
    <t xml:space="preserve">- Số người chết </t>
  </si>
  <si>
    <t>người</t>
  </si>
  <si>
    <t xml:space="preserve"> - Tỷ suất chết thô</t>
  </si>
  <si>
    <t xml:space="preserve"> - Tỷ lệ tăng dân số tự nhiên</t>
  </si>
  <si>
    <t xml:space="preserve"> - Tỷ số giới tính khi sinh (số bé trai so với 100 bé gái)</t>
  </si>
  <si>
    <t xml:space="preserve"> Kế hoạch hoá gia đình</t>
  </si>
  <si>
    <t xml:space="preserve"> - Tỷ lệ nữ từ 15-49 tuổi so với dân số </t>
  </si>
  <si>
    <t xml:space="preserve"> - Tỷ lệ các cặp vợ chồng thực  hiện các biện pháp tránh thai</t>
  </si>
  <si>
    <t xml:space="preserve"> - Tỷ lệ các bà mẹ sinh con thứ 3 trở lên so với tổng số bà mẹ sinh con trong năm</t>
  </si>
  <si>
    <t xml:space="preserve"> - Số CB làm công tác Dân số - GĐ&amp;TE</t>
  </si>
  <si>
    <t xml:space="preserve"> T.đó: + Số CB chuyện trách Thành phố</t>
  </si>
  <si>
    <t xml:space="preserve"> + Cán bộ chuyện trách tại  xã, phường</t>
  </si>
  <si>
    <t xml:space="preserve"> + Số cộng tác viên dân số bản, TDP</t>
  </si>
  <si>
    <t xml:space="preserve"> A</t>
  </si>
  <si>
    <t>VĂN HÓA - THÔNG TIN</t>
  </si>
  <si>
    <t xml:space="preserve"> Mục tiêu, chỉ tiêu hoạt động</t>
  </si>
  <si>
    <t>Buổi</t>
  </si>
  <si>
    <t xml:space="preserve"> Văn hoá thông tin cơ sở </t>
  </si>
  <si>
    <t xml:space="preserve"> - Tổng số đội thông tin lưu động</t>
  </si>
  <si>
    <t>Đội</t>
  </si>
  <si>
    <t xml:space="preserve"> - Số buổi hoạt động</t>
  </si>
  <si>
    <t>Trong đó: + TTLĐ tỉnh</t>
  </si>
  <si>
    <t xml:space="preserve">                + Thành phố</t>
  </si>
  <si>
    <t xml:space="preserve"> - Số bản, tổ dân phố đăng ký danh hiệu VH</t>
  </si>
  <si>
    <t xml:space="preserve"> Trong đó:  Số bản, tổ dân phố được công nhận trong năm</t>
  </si>
  <si>
    <t xml:space="preserve"> - Tỷ lệ bản, tổ dân phố được công nhận VH</t>
  </si>
  <si>
    <t xml:space="preserve"> - Số hộ đăng ký gia đình văn hoá</t>
  </si>
  <si>
    <t xml:space="preserve"> Trong đó: Số hộ được công nhận</t>
  </si>
  <si>
    <t xml:space="preserve"> - Tỷ lệ hộ gia đình được công nhận VH</t>
  </si>
  <si>
    <t>Trong đó: Số tuyến phố được công nhận trong năm</t>
  </si>
  <si>
    <t xml:space="preserve">- Phường đạt chuẩn văn minh đô thị, </t>
  </si>
  <si>
    <t xml:space="preserve"> Phường</t>
  </si>
  <si>
    <t>Trong đó công nhận mới</t>
  </si>
  <si>
    <t>- Xã đạt chuẩn văn hóa nông thôn mới</t>
  </si>
  <si>
    <t>Xã</t>
  </si>
  <si>
    <t xml:space="preserve"> Cơ sở vật chất cho hoạt động VHTT</t>
  </si>
  <si>
    <t xml:space="preserve"> Số đội chiếu bóng vùng cao</t>
  </si>
  <si>
    <t>Số nhà văn hoá trên địa bàn</t>
  </si>
  <si>
    <t>Trong đó: - Thành phố quản lý</t>
  </si>
  <si>
    <t xml:space="preserve">                - Xã, phường quản lý</t>
  </si>
  <si>
    <t xml:space="preserve">                - Tổ dân phố, bản quản lý</t>
  </si>
  <si>
    <t>III</t>
  </si>
  <si>
    <t xml:space="preserve"> THỂ DỤC - THỂ THAO </t>
  </si>
  <si>
    <t xml:space="preserve">  Số người tham gia tập luyện thường xuyên </t>
  </si>
  <si>
    <t xml:space="preserve"> Số gia đình được công nhận là gia đình thể thao</t>
  </si>
  <si>
    <t xml:space="preserve"> Gia đình</t>
  </si>
  <si>
    <t xml:space="preserve"> Số câu lạc bộ thể dục thể thao 
cơ sở</t>
  </si>
  <si>
    <t>sân</t>
  </si>
  <si>
    <t>nhà</t>
  </si>
  <si>
    <t>Cơ sở cung cấp dịch vụ y tế, BVSK</t>
  </si>
  <si>
    <t xml:space="preserve">Tổng số giường bệnh </t>
  </si>
  <si>
    <t>Giường</t>
  </si>
  <si>
    <t xml:space="preserve">  - Giường bệnh tuyến Thành phố </t>
  </si>
  <si>
    <t xml:space="preserve"> - Giường trạm y tế xã, phường</t>
  </si>
  <si>
    <t>Số giường bệnh/10.000 dân</t>
  </si>
  <si>
    <t>Số trạm y tế xã, phường, thị trấn</t>
  </si>
  <si>
    <t>Số trạm y tế xã, phường có bác sỹ</t>
  </si>
  <si>
    <t xml:space="preserve"> - Tỷ lệ trạm y tế xã, phường, thị trấn có bác sỹ </t>
  </si>
  <si>
    <t xml:space="preserve">Số trạm y tế xã có nữ hộ sinh </t>
  </si>
  <si>
    <t>trạm</t>
  </si>
  <si>
    <t xml:space="preserve"> TĐó: Nữ hộ sinh TH</t>
  </si>
  <si>
    <t xml:space="preserve"> - Tỷ lệ trạm y tế xã có Nữ hộ sinh </t>
  </si>
  <si>
    <t>Số xã, phường có trạm y tế đạt chuẩn quốc gia</t>
  </si>
  <si>
    <t>Trong đó: Số được công nhận mới trong năm</t>
  </si>
  <si>
    <t xml:space="preserve"> - Tỷ lệ số xã, phường có trạm y tế đạt chuẩn quốc gia</t>
  </si>
  <si>
    <t xml:space="preserve"> + Tỷ lệ trạm y tế xã, phường được xây dựng theo tiêu chí QG về y tế xã</t>
  </si>
  <si>
    <t>Tỷ lệ bản tổ có nhân viên y tá bản</t>
  </si>
  <si>
    <t>Mục tiêu chỉ tiêu hoạt động:</t>
  </si>
  <si>
    <t>Tỷ suất chết TE dưới 1 tuổi/1000 trẻ đẻ sống</t>
  </si>
  <si>
    <t>Tỷ suất chết TE dưới 5 tuổi/1000 trẻ đẻ sống</t>
  </si>
  <si>
    <t>Tỷ lệ suy dinh dưỡng của trẻ em dưới 5 tuổi</t>
  </si>
  <si>
    <t xml:space="preserve"> Tỷ lệ TE &lt; 1 tuổi tiêm đủ 8 loại Vacxin</t>
  </si>
  <si>
    <t xml:space="preserve"> Tỷ lệ phụ nữ có thai được khám thai đủ 3 lần</t>
  </si>
  <si>
    <t>Tỷ suất người mắc các bệnh xã hội</t>
  </si>
  <si>
    <t>Tỷ lệ dân số tham gia bảo hiểm y tế</t>
  </si>
  <si>
    <t>SỰ NGHIỆP GIÁO DỤC</t>
  </si>
  <si>
    <t xml:space="preserve"> Số học sinh có mặt đầu năm học (tổng số)</t>
  </si>
  <si>
    <t>1.1</t>
  </si>
  <si>
    <t xml:space="preserve"> Hệ mầm non</t>
  </si>
  <si>
    <t xml:space="preserve"> - Số cháu vào nhà trẻ</t>
  </si>
  <si>
    <t xml:space="preserve"> Cháu</t>
  </si>
  <si>
    <t xml:space="preserve"> - Số học sinh mẫu giáo</t>
  </si>
  <si>
    <t xml:space="preserve"> H/ sinh</t>
  </si>
  <si>
    <t xml:space="preserve"> - Tỷ lệ trẻ em trong độ tuổi đi học Mẫu giáo</t>
  </si>
  <si>
    <t xml:space="preserve"> %</t>
  </si>
  <si>
    <t xml:space="preserve"> - Tỷ lệ trẻ em trong độ tuổi đi nhà trẻ</t>
  </si>
  <si>
    <t>1.2</t>
  </si>
  <si>
    <t xml:space="preserve"> Hệ phổ thông</t>
  </si>
  <si>
    <t xml:space="preserve"> H/sinh</t>
  </si>
  <si>
    <t xml:space="preserve"> T. đó: H/s các trường PTDTNT trong thành phố</t>
  </si>
  <si>
    <t xml:space="preserve"> "</t>
  </si>
  <si>
    <t xml:space="preserve"> - Chia theo bậc học</t>
  </si>
  <si>
    <t xml:space="preserve">   + Phổ thông Tiểu học</t>
  </si>
  <si>
    <t xml:space="preserve">   + Phổ thông Trung học cơ sở  </t>
  </si>
  <si>
    <t xml:space="preserve">   + Trung học phổ thông  </t>
  </si>
  <si>
    <t>1.3</t>
  </si>
  <si>
    <t>Giáo dục thường xuyên</t>
  </si>
  <si>
    <t xml:space="preserve"> - XMC và sau XMC</t>
  </si>
  <si>
    <t xml:space="preserve"> - Phổ cập THCS</t>
  </si>
  <si>
    <t xml:space="preserve"> - Học viên tại các TTGDTX</t>
  </si>
  <si>
    <t>Tổng số học sinh là dân tộc thiểu số</t>
  </si>
  <si>
    <t>Chia ra:</t>
  </si>
  <si>
    <t xml:space="preserve">  + Mầm non</t>
  </si>
  <si>
    <t xml:space="preserve">  + Tiểu học</t>
  </si>
  <si>
    <t xml:space="preserve">  + Trung học cơ sở</t>
  </si>
  <si>
    <t xml:space="preserve">  + Trung học phổ thông</t>
  </si>
  <si>
    <t>Tỷ lệ học sinh đi học đúng độ tuổi</t>
  </si>
  <si>
    <t xml:space="preserve"> + Tỷ lệ trẻ em trong độ tuổi đi học mẫu giáo được đến trường</t>
  </si>
  <si>
    <t xml:space="preserve"> + Tiểu học</t>
  </si>
  <si>
    <t xml:space="preserve"> + Trung học sơ sở</t>
  </si>
  <si>
    <t xml:space="preserve"> + Trung học phổ thông</t>
  </si>
  <si>
    <t xml:space="preserve"> Hướng nghiệp dạy nghề cho h/sinh PT</t>
  </si>
  <si>
    <t>5.1</t>
  </si>
  <si>
    <t>Giữ vững và nâng cao chất lượng phổ cập giáo dục mầm non cho trẻ 5 tuổi, phổ cập giáo dục tiểu học đúng độ tuổi, phổ cập giáo dục THCS</t>
  </si>
  <si>
    <t>Xã, phường</t>
  </si>
  <si>
    <t xml:space="preserve"> - Trong đó:</t>
  </si>
  <si>
    <t>Phổ cập GDTH mức độ 2</t>
  </si>
  <si>
    <t>Phổ cập GDTH tiểu học mức độ 3</t>
  </si>
  <si>
    <t>Phổ cập GDTHCS mức độ 2</t>
  </si>
  <si>
    <t>Phổ cập GDTHCS mức độ 3</t>
  </si>
  <si>
    <t>5.6</t>
  </si>
  <si>
    <t>Xoá mù cho độ tuổi 11-14 không
đến lớp</t>
  </si>
  <si>
    <t>5.7</t>
  </si>
  <si>
    <t>Tổng số giáo viên</t>
  </si>
  <si>
    <t>Trong đó: Tỷ lệ giáo viên đạt chuẩn</t>
  </si>
  <si>
    <t>- Cấp mầm non (Bao gồm cả số giáo viên ngoài công lập)</t>
  </si>
  <si>
    <t>Trong đó: Tổng số giáo viên mầm non ngoài công lập</t>
  </si>
  <si>
    <t xml:space="preserve"> - Cấp Tiểu học</t>
  </si>
  <si>
    <t xml:space="preserve"> - Cấp THCS</t>
  </si>
  <si>
    <t xml:space="preserve"> - Cấp THPT</t>
  </si>
  <si>
    <t xml:space="preserve"> - TT GDTX</t>
  </si>
  <si>
    <t xml:space="preserve">  Tổng số trường học</t>
  </si>
  <si>
    <t xml:space="preserve"> Trong đó: Trường phổ thông DTNT huyện</t>
  </si>
  <si>
    <t xml:space="preserve"> - Trường mầm non</t>
  </si>
  <si>
    <t xml:space="preserve"> - Trường tiểu học</t>
  </si>
  <si>
    <t xml:space="preserve"> - Trường phổ thông cơ sở (cấp 1; 2)</t>
  </si>
  <si>
    <t xml:space="preserve"> - Trường trung học cơ sở (cấp 2)</t>
  </si>
  <si>
    <t xml:space="preserve"> - Trường trung học phổ thông (cấp 3)</t>
  </si>
  <si>
    <t xml:space="preserve"> - Trung tâm giáo dục thường xuyên</t>
  </si>
  <si>
    <t>Số trường được duy trì và đạt chuẩn quốc gia (các trường MN, TH, THCS)</t>
  </si>
  <si>
    <t xml:space="preserve"> - Số tường đạt chuẩn mức độ I</t>
  </si>
  <si>
    <t>Trong đó: Công nhận mới</t>
  </si>
  <si>
    <t>Tỷ lệ trường đạt chuẩn quốc gia (không tính các trường THPT)</t>
  </si>
  <si>
    <t xml:space="preserve"> + Cấp Tiểu học</t>
  </si>
  <si>
    <t xml:space="preserve"> + Cấp THCS</t>
  </si>
  <si>
    <t xml:space="preserve"> + Cấp THPT </t>
  </si>
  <si>
    <t xml:space="preserve"> - Số tường đạt chuẩn mức độ II</t>
  </si>
  <si>
    <t xml:space="preserve">         Trong đó: Công nhận mới</t>
  </si>
  <si>
    <t xml:space="preserve"> - Trường học chất lượng cao (Xây dựng mỗi cấp học có một trường chất lượng cao)</t>
  </si>
  <si>
    <t>Trong đó: Số trường được công nhận trong năm</t>
  </si>
  <si>
    <t xml:space="preserve">Tổng số phòng học </t>
  </si>
  <si>
    <t>Phòng</t>
  </si>
  <si>
    <t xml:space="preserve">         Tr.đó: Tỷ lệ kiên cố, bán kiên cố</t>
  </si>
  <si>
    <t>9.1</t>
  </si>
  <si>
    <t xml:space="preserve">   + Cấp mầm non</t>
  </si>
  <si>
    <t>9.2</t>
  </si>
  <si>
    <t xml:space="preserve">   + Cấp Tiểu học</t>
  </si>
  <si>
    <t>9.3</t>
  </si>
  <si>
    <t xml:space="preserve">   + Cấp THCS</t>
  </si>
  <si>
    <t>9.4</t>
  </si>
  <si>
    <t xml:space="preserve">   + Cấp THPT</t>
  </si>
  <si>
    <t>9.5</t>
  </si>
  <si>
    <t xml:space="preserve">   + Các trung tâm GDTX</t>
  </si>
  <si>
    <t>Tỷ lệ huy động</t>
  </si>
  <si>
    <t>Tỷ lệ huy động trẻ nhà trẻ (0-2 tuổi)</t>
  </si>
  <si>
    <t>Tỷ lệ huy động trẻ 3-5 tuổi đi học mẫu giáo</t>
  </si>
  <si>
    <t>Tỷ lệ huy động trẻ 5 tuổi ra lớp</t>
  </si>
  <si>
    <t>Tỷ lệ huy động trẻ 6 tuổi vào lớp 1</t>
  </si>
  <si>
    <t>Tỷ lệ đi học chung ở cấp tiểu học</t>
  </si>
  <si>
    <t>Tỷ lệ học sinh hoàn thành chương trình giáo dục tiểu học</t>
  </si>
  <si>
    <t>Tỷ lệ học sinh hoàn thành chương trình giáo dục tiểu học vào lớp 6</t>
  </si>
  <si>
    <t xml:space="preserve">Sản xuất gạch thủ công </t>
  </si>
  <si>
    <t>1000 v</t>
  </si>
  <si>
    <t>Sản xuất đồ gỗ</t>
  </si>
  <si>
    <t>Gia công hàng may mặc</t>
  </si>
  <si>
    <t>1000 Bộ</t>
  </si>
  <si>
    <t>Chăn đệm địa phương</t>
  </si>
  <si>
    <t>Sản xuất đồ sắt</t>
  </si>
  <si>
    <t>Sản xuất khung nhôm kính</t>
  </si>
  <si>
    <t>Sản xuất gạch Block</t>
  </si>
  <si>
    <t>Chế biến chè khô</t>
  </si>
  <si>
    <t>Sản xuất rượu địa phương</t>
  </si>
  <si>
    <t>GIÁ TRỊ SẢN XUẤT (GIÁ HIỆN HÀNH)</t>
  </si>
  <si>
    <t xml:space="preserve"> - Nông nghiệp</t>
  </si>
  <si>
    <t>,,</t>
  </si>
  <si>
    <t xml:space="preserve"> Trong đó: + Trồng trọt</t>
  </si>
  <si>
    <t xml:space="preserve">                  + Chăn nuôi</t>
  </si>
  <si>
    <t xml:space="preserve">                  + Dịch vụ NN</t>
  </si>
  <si>
    <t xml:space="preserve"> - Lâm nghiệp</t>
  </si>
  <si>
    <t xml:space="preserve"> - Thủy sản</t>
  </si>
  <si>
    <t>NÔNG NGHIỆP</t>
  </si>
  <si>
    <t xml:space="preserve"> - Tổng diện tích đất tự nhiên</t>
  </si>
  <si>
    <t>Trong đó: Tổng diện tích đất canh tác gồm cả diện tích sâm canh của TĐ</t>
  </si>
  <si>
    <t xml:space="preserve"> - Giá trị sản xuất nông nghiệp, bình quân trên một đơn vị diện tích đất sản xuất</t>
  </si>
  <si>
    <t>Tr.đ/
ha/năm</t>
  </si>
  <si>
    <t>- Tổng diện tích gieo trồng</t>
  </si>
  <si>
    <t xml:space="preserve"> - Tổng diện tích sản xuất tăng vụ</t>
  </si>
  <si>
    <t>Sản lượng lương thực</t>
  </si>
  <si>
    <t>- Tổng SLLT có hạt</t>
  </si>
  <si>
    <t xml:space="preserve">Trong đó: - Thóc </t>
  </si>
  <si>
    <t xml:space="preserve">        - Riêng thóc ruộng</t>
  </si>
  <si>
    <t>Cơ cấu thóc ruộng trong TSLLT</t>
  </si>
  <si>
    <t>Diện tích cây hàng năm</t>
  </si>
  <si>
    <t>Cây lương thực (Có hạt)</t>
  </si>
  <si>
    <t>Diện tích</t>
  </si>
  <si>
    <t xml:space="preserve">Sản lượng </t>
  </si>
  <si>
    <t>Lúa mùa: Diện tích</t>
  </si>
  <si>
    <t xml:space="preserve">              Năng suất</t>
  </si>
  <si>
    <t>Tạ/ha</t>
  </si>
  <si>
    <t xml:space="preserve">              Sản Lượng</t>
  </si>
  <si>
    <t xml:space="preserve">Lúa chiêm xuân: Diện tích </t>
  </si>
  <si>
    <t>Trong đó: Diện tích lúa hàng hóa tập trung</t>
  </si>
  <si>
    <t>Cây ngô: Diện tích</t>
  </si>
  <si>
    <t>+ Vụ xuân sớm, xuân hè</t>
  </si>
  <si>
    <t>+ Vụ thu đông</t>
  </si>
  <si>
    <t>+ Vụ đông</t>
  </si>
  <si>
    <t>Cây mầu</t>
  </si>
  <si>
    <t>Cây rau mầu khác</t>
  </si>
  <si>
    <t xml:space="preserve"> - Diện tích rau chính</t>
  </si>
  <si>
    <t xml:space="preserve"> - Diện tích rau tăng vụ</t>
  </si>
  <si>
    <t xml:space="preserve"> - Năng suất</t>
  </si>
  <si>
    <t xml:space="preserve"> - Sản lượng </t>
  </si>
  <si>
    <t>Cây khoai lang: Diện tích</t>
  </si>
  <si>
    <t>Trong đó diện tích tăng vụ</t>
  </si>
  <si>
    <t>Cây hoa</t>
  </si>
  <si>
    <t>Cây công nghiệp</t>
  </si>
  <si>
    <t>Cây công nghiệp ngắn ngày</t>
  </si>
  <si>
    <t>_</t>
  </si>
  <si>
    <t xml:space="preserve">Cây lạc:    Diện tích </t>
  </si>
  <si>
    <t xml:space="preserve">               Năng suất</t>
  </si>
  <si>
    <t xml:space="preserve">               Sản lượng</t>
  </si>
  <si>
    <t>Cây Đậu tương: Diện tích</t>
  </si>
  <si>
    <t xml:space="preserve">Mía: Diện tích </t>
  </si>
  <si>
    <t xml:space="preserve">              Sản lượng</t>
  </si>
  <si>
    <t xml:space="preserve"> Sa nhân tím</t>
  </si>
  <si>
    <t xml:space="preserve">Trong đó: Diện tích trồng mới </t>
  </si>
  <si>
    <t>Cây công nghiệp lâu năm</t>
  </si>
  <si>
    <t>Cây ăn quả</t>
  </si>
  <si>
    <t>Trồng mới</t>
  </si>
  <si>
    <t>Sản lượng</t>
  </si>
  <si>
    <t>-</t>
  </si>
  <si>
    <t>Tổng diện tích chè</t>
  </si>
  <si>
    <t>Trong đó: + Diện tích trồng mới</t>
  </si>
  <si>
    <t xml:space="preserve"> + Chè thu hồi</t>
  </si>
  <si>
    <t xml:space="preserve"> - Diện tích chè kinh doanh</t>
  </si>
  <si>
    <t>Trong đó: Diện tích trồng thâm canh trên đất TĐ</t>
  </si>
  <si>
    <t xml:space="preserve"> - Diện tích chè trong giai đoạn kiến thiết cơ bản</t>
  </si>
  <si>
    <t xml:space="preserve"> Năng suất</t>
  </si>
  <si>
    <t xml:space="preserve"> Sản lượng chè búp tươi</t>
  </si>
  <si>
    <t xml:space="preserve"> Diện tích cây mắc ca</t>
  </si>
  <si>
    <t>+ Diện tích trồng thuần</t>
  </si>
  <si>
    <t>Tròng đó: Diện tích trồng mới</t>
  </si>
  <si>
    <t>+ Diện tích trồng xen chè</t>
  </si>
  <si>
    <t>Chăn nuôi</t>
  </si>
  <si>
    <t xml:space="preserve"> Trong đó: Tổng đàn gia súc có mặt vào thời điểm thống kê cuối năm</t>
  </si>
  <si>
    <t xml:space="preserve">    -  Đàn trâu</t>
  </si>
  <si>
    <t xml:space="preserve"> Trong đó: Tổng đàn trâu có mặt vào thời điểm thống kê cuối năm</t>
  </si>
  <si>
    <t xml:space="preserve">    -  Đàn bò</t>
  </si>
  <si>
    <t xml:space="preserve"> Trong đó: Tổng đàn bò có mặt vào thời điểm thống kê cuối năm</t>
  </si>
  <si>
    <t xml:space="preserve">   - Đàn ngựa</t>
  </si>
  <si>
    <t xml:space="preserve">    -  Đàn lợn </t>
  </si>
  <si>
    <t xml:space="preserve">    -  Đàn dê </t>
  </si>
  <si>
    <t>Trong đó: Tốc độ tăng trưởng đàn gia súc tính theo đầu con có mặt vào thời điểm thống kê cuối năm</t>
  </si>
  <si>
    <t>Tổng đàn gia cầm</t>
  </si>
  <si>
    <t>Đàn gia cầm</t>
  </si>
  <si>
    <t>con</t>
  </si>
  <si>
    <t>Đàn ong</t>
  </si>
  <si>
    <t>Đàn</t>
  </si>
  <si>
    <t>Thịt hơi các loại</t>
  </si>
  <si>
    <t>Trong đó: Thịt lợn</t>
  </si>
  <si>
    <t>THUỶ SẢN</t>
  </si>
  <si>
    <t>DT nuôi trồng TS</t>
  </si>
  <si>
    <t xml:space="preserve">                 + Năng suất</t>
  </si>
  <si>
    <t xml:space="preserve">                 + Sản lượng</t>
  </si>
  <si>
    <t>D</t>
  </si>
  <si>
    <t>LÂM NGHIỆP</t>
  </si>
  <si>
    <t>Đất tự nhiên</t>
  </si>
  <si>
    <t>Diện tích đất lâm nghiệp</t>
  </si>
  <si>
    <t>Trong đó: - Đất có rừng</t>
  </si>
  <si>
    <t xml:space="preserve"> + Rừng tự nhiên</t>
  </si>
  <si>
    <t xml:space="preserve"> + Rừng trồng đã thành rừng</t>
  </si>
  <si>
    <t xml:space="preserve"> - Rừng trồng chưa thành rừng</t>
  </si>
  <si>
    <t xml:space="preserve"> - Đất không có rừng </t>
  </si>
  <si>
    <t xml:space="preserve"> - Rừng cảnh quan đô thị (rừng ngoài quy hoạch 3 loại rừng)</t>
  </si>
  <si>
    <t>- Năm thứ 1</t>
  </si>
  <si>
    <t>- Năm thứ 2</t>
  </si>
  <si>
    <t>- Năm thứ 4</t>
  </si>
  <si>
    <t xml:space="preserve">Khoanh nuôi bảo vệ tái sinh rừng </t>
  </si>
  <si>
    <t xml:space="preserve"> + Khoán bảo vệ rừng</t>
  </si>
  <si>
    <t xml:space="preserve"> + Khoanh nuôi tái sinh rừng </t>
  </si>
  <si>
    <t>Trồng cây phân tán</t>
  </si>
  <si>
    <t>Cây</t>
  </si>
  <si>
    <t>BiÓu 03</t>
  </si>
  <si>
    <t>KẾ HOẠCH HỖ TRỢ SẢN XUẤT NÔNG NGHIỆP NĂM 2020
THỰC HIỆN NGHỊ QUYẾT SỐ 33/NQ-HĐND NGÀY 28/7/2016 CỦA HĐND TỈNH PHỐ LAI CHÂU</t>
  </si>
  <si>
    <t>- Diện tích hỗ trợ</t>
  </si>
  <si>
    <t>- Máy làm đất</t>
  </si>
  <si>
    <r>
      <t>- Khối lượng hỗ trợ</t>
    </r>
    <r>
      <rPr>
        <vertAlign val="superscript"/>
        <sz val="12"/>
        <rFont val="Times New Roman"/>
        <family val="1"/>
      </rPr>
      <t xml:space="preserve"> (1)</t>
    </r>
  </si>
  <si>
    <r>
      <t>- Khối lượng hỗ trợ</t>
    </r>
    <r>
      <rPr>
        <vertAlign val="superscript"/>
        <sz val="12"/>
        <rFont val="Times New Roman"/>
        <family val="1"/>
      </rPr>
      <t xml:space="preserve"> (2)</t>
    </r>
  </si>
  <si>
    <t>Biểu 02</t>
  </si>
  <si>
    <t>100</t>
  </si>
  <si>
    <t>BIỂU GIAO CÁC CHỈ TIÊU CHỦ YẾU PHÁT TRIỂN KINH TẾ - XÃ HỘI  NĂM 2020</t>
  </si>
  <si>
    <t>Kế hoạch năm 2019</t>
  </si>
  <si>
    <t>ƯTH năm 2019</t>
  </si>
  <si>
    <t>KH năm 2020</t>
  </si>
  <si>
    <t>So sánh ƯTH năm 2019/KH năm 2019</t>
  </si>
  <si>
    <t>KH năm 2020/ƯTH 2019</t>
  </si>
  <si>
    <t xml:space="preserve"> - Tổng diện tích đất sản xuất nông nghiệp trên địa bàn phường</t>
  </si>
  <si>
    <t xml:space="preserve"> Trong đó: Tổng đàn lợn có mặt vào thời điểm thống kê cuối năm</t>
  </si>
  <si>
    <t>(Kèm theo Quyết định số        /QĐ-UBND ngày     /12/2020 của UBND phường Quyết Tiến)</t>
  </si>
  <si>
    <t>Tổng đàn gia súc (tính có mặt)</t>
  </si>
  <si>
    <t>UBND Thành phố giao</t>
  </si>
  <si>
    <t>HĐND Phường giao</t>
  </si>
  <si>
    <t>Ghi chú</t>
  </si>
  <si>
    <r>
      <t xml:space="preserve">biÓu </t>
    </r>
    <r>
      <rPr>
        <b/>
        <sz val="12"/>
        <rFont val="Times New Roman"/>
        <family val="1"/>
      </rPr>
      <t>THỰC HIỆN</t>
    </r>
    <r>
      <rPr>
        <b/>
        <sz val="12"/>
        <rFont val=".VnTimeH"/>
        <family val="2"/>
      </rPr>
      <t xml:space="preserve"> 
c¸c chØ tiªu vÒ s¶n xuÊt n«ng nghiÖp - l©m nghiÖp n¨m 2021</t>
    </r>
  </si>
  <si>
    <r>
      <t xml:space="preserve">biÓu </t>
    </r>
    <r>
      <rPr>
        <b/>
        <sz val="12"/>
        <rFont val="Times New Roman"/>
        <family val="1"/>
      </rPr>
      <t xml:space="preserve">THỰC HIỆN </t>
    </r>
    <r>
      <rPr>
        <b/>
        <sz val="12"/>
        <rFont val=".VnTimeH"/>
        <family val="2"/>
      </rPr>
      <t>c¸c chØ tiªu vÒ tiÓu thñ c«ng nghiÖp n¨m 2021</t>
    </r>
  </si>
  <si>
    <r>
      <t xml:space="preserve">biÓu </t>
    </r>
    <r>
      <rPr>
        <b/>
        <sz val="12"/>
        <rFont val="Times New Roman"/>
        <family val="1"/>
      </rPr>
      <t>THỰC HIỆN</t>
    </r>
    <r>
      <rPr>
        <b/>
        <sz val="12"/>
        <rFont val=".VnTimeH"/>
        <family val="2"/>
      </rPr>
      <t xml:space="preserve"> c¸c chØ tiªu ph¸t triÓn x· héi - lao ®éng - gi¶i quyÕt viÖc lµm n¨m 2021</t>
    </r>
  </si>
  <si>
    <r>
      <t xml:space="preserve">biÓu </t>
    </r>
    <r>
      <rPr>
        <b/>
        <sz val="12"/>
        <rFont val="Times New Roman"/>
        <family val="1"/>
      </rPr>
      <t>THỰC HIỆN</t>
    </r>
    <r>
      <rPr>
        <b/>
        <sz val="12"/>
        <rFont val=".VnTimeH"/>
        <family val="2"/>
      </rPr>
      <t xml:space="preserve"> c¸c chØ tiªu vÒ d©n sè - kÕ ho¹ch hãa gia ®×nh n¨m 2020</t>
    </r>
  </si>
  <si>
    <r>
      <t xml:space="preserve">biÓu </t>
    </r>
    <r>
      <rPr>
        <b/>
        <sz val="12"/>
        <rFont val="Times New Roman"/>
        <family val="1"/>
      </rPr>
      <t xml:space="preserve">THỰC HIỆN
</t>
    </r>
    <r>
      <rPr>
        <b/>
        <sz val="12"/>
        <rFont val=".VnTimeH"/>
        <family val="2"/>
      </rPr>
      <t xml:space="preserve"> c¸c chØ tiªu v¨n hãa - th«ng tin - thÓ dôc - thÓ thao n¨m 2021</t>
    </r>
  </si>
  <si>
    <r>
      <t xml:space="preserve">biÓu </t>
    </r>
    <r>
      <rPr>
        <b/>
        <sz val="12"/>
        <rFont val="Times New Roman"/>
        <family val="1"/>
      </rPr>
      <t>THỰC HIỆN</t>
    </r>
    <r>
      <rPr>
        <b/>
        <sz val="12"/>
        <rFont val=".VnTimeH"/>
        <family val="2"/>
      </rPr>
      <t xml:space="preserve"> c¸c chØ tiªu vÒ y tÕ n¨m 2021</t>
    </r>
  </si>
  <si>
    <r>
      <t xml:space="preserve">biÓu </t>
    </r>
    <r>
      <rPr>
        <b/>
        <sz val="12"/>
        <rFont val="Times New Roman"/>
        <family val="1"/>
      </rPr>
      <t>THỰC HIỆN</t>
    </r>
    <r>
      <rPr>
        <b/>
        <sz val="12"/>
        <rFont val=".VnTimeH"/>
        <family val="2"/>
      </rPr>
      <t xml:space="preserve"> c¸c chØ tiªu vÒ ph¸t triÓn vÒ gi¸o dôc, ®µo t¹o n¨m 2021</t>
    </r>
  </si>
  <si>
    <t xml:space="preserve"> - Tổng số hộ nghèo toàn Thành phố</t>
  </si>
  <si>
    <t>xã, 
phường</t>
  </si>
  <si>
    <t xml:space="preserve"> - Tổng số xã toàn thành phố</t>
  </si>
  <si>
    <t xml:space="preserve"> - Tổng số xã đặc biệt khó khăn </t>
  </si>
  <si>
    <t xml:space="preserve"> - Số xã có đường ô tô đến trung tâm xã</t>
  </si>
  <si>
    <t xml:space="preserve"> - Tỷ lệ % trên tổng số xã</t>
  </si>
  <si>
    <t xml:space="preserve"> - Tổng số người tham gia BHXH, BHYT trên địa bàn thành phố</t>
  </si>
  <si>
    <t xml:space="preserve"> + Tổng số người tham gia bảo hiểm y tế trên địa bàn thành phố</t>
  </si>
  <si>
    <t xml:space="preserve"> Lao động</t>
  </si>
  <si>
    <t>Trong đó: + Số người trong độ tuổi có khả năng lao động</t>
  </si>
  <si>
    <t>+ Số lao động không có khả năng LĐ</t>
  </si>
  <si>
    <t>+ Lao động được đào tạo nghề sơ cấp và dạy nghề thường xuyên (dưới 3 tháng)</t>
  </si>
  <si>
    <t>- Tỷ lệ LĐ qua đào đào tạo (lũy kế) so với tổng số lao động có khả năng LĐ</t>
  </si>
  <si>
    <t>Việc Làm</t>
  </si>
  <si>
    <t>- Tỷ lệ sử dụng thời gian lao động của lực lượng lao động ở Nông thôn</t>
  </si>
  <si>
    <t>Lượt
Người</t>
  </si>
  <si>
    <r>
      <rPr>
        <i/>
        <sz val="12"/>
        <rFont val="Times New Roman"/>
        <family val="1"/>
      </rPr>
      <t xml:space="preserve">Trong đó: </t>
    </r>
    <r>
      <rPr>
        <sz val="12"/>
        <rFont val="Times New Roman"/>
        <family val="1"/>
      </rPr>
      <t>+ Lao động nữ</t>
    </r>
  </si>
  <si>
    <r>
      <rPr>
        <i/>
        <sz val="12"/>
        <rFont val="Times New Roman"/>
        <family val="1"/>
      </rPr>
      <t xml:space="preserve">Trong đó: </t>
    </r>
    <r>
      <rPr>
        <sz val="12"/>
        <rFont val="Times New Roman"/>
        <family val="1"/>
      </rPr>
      <t>Tỷ lệ sử dụng thời gian lao động nữ ở khu vực nông thôn</t>
    </r>
  </si>
  <si>
    <r>
      <rPr>
        <i/>
        <sz val="12"/>
        <rFont val="Times New Roman"/>
        <family val="1"/>
      </rPr>
      <t>+ Trong đó:</t>
    </r>
    <r>
      <rPr>
        <sz val="12"/>
        <rFont val="Times New Roman"/>
        <family val="1"/>
      </rPr>
      <t xml:space="preserve"> Số lao động xuất khẩu trong năm</t>
    </r>
  </si>
</sst>
</file>

<file path=xl/styles.xml><?xml version="1.0" encoding="utf-8"?>
<styleSheet xmlns="http://schemas.openxmlformats.org/spreadsheetml/2006/main">
  <numFmts count="4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#,##0"/>
    <numFmt numFmtId="174" formatCode="#,##0.0"/>
    <numFmt numFmtId="175" formatCode="0.000"/>
    <numFmt numFmtId="176" formatCode="0.0000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_-* #,##0\ _₫_-;\-* #,##0\ _₫_-;_-* &quot;-&quot;??\ _₫_-;_-@_-"/>
    <numFmt numFmtId="184" formatCode="_-* #,##0.0\ _₫_-;\-* #,##0.0\ _₫_-;_-* &quot;-&quot;??\ _₫_-;_-@_-"/>
    <numFmt numFmtId="185" formatCode="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_(* #,##0_);_(* \(#,##0\);_(* &quot;-&quot;??_);_(@_)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_);_(@_)"/>
    <numFmt numFmtId="195" formatCode="[$-42A]dd\ mmmm\ yyyy"/>
    <numFmt numFmtId="196" formatCode="[$-42A]h:mm:ss\ AM/PM"/>
    <numFmt numFmtId="197" formatCode="_-* #,##0_-;\-* #,##0_-;_-* &quot;-&quot;??_-;_-@_-"/>
    <numFmt numFmtId="198" formatCode="_-* #,##0.0\ _₫_-;\-* #,##0.0\ _₫_-;_-* &quot;-&quot;?\ _₫_-;_-@_-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</numFmts>
  <fonts count="73">
    <font>
      <sz val="12"/>
      <name val="Times New Roman"/>
      <family val="0"/>
    </font>
    <font>
      <sz val="12"/>
      <name val=".VnTime"/>
      <family val="2"/>
    </font>
    <font>
      <b/>
      <sz val="12"/>
      <name val=".VnTimeH"/>
      <family val="2"/>
    </font>
    <font>
      <i/>
      <sz val="12"/>
      <name val="Times New Roman"/>
      <family val="1"/>
    </font>
    <font>
      <b/>
      <sz val="12"/>
      <name val=".VnTime"/>
      <family val="2"/>
    </font>
    <font>
      <b/>
      <sz val="12"/>
      <name val="Times New Roman"/>
      <family val="1"/>
    </font>
    <font>
      <sz val="12"/>
      <name val=".VnTimeH"/>
      <family val="2"/>
    </font>
    <font>
      <sz val="12"/>
      <color indexed="10"/>
      <name val=".VnTime"/>
      <family val="2"/>
    </font>
    <font>
      <b/>
      <i/>
      <sz val="12"/>
      <name val=".VnTime"/>
      <family val="2"/>
    </font>
    <font>
      <b/>
      <sz val="12"/>
      <color indexed="10"/>
      <name val=".VnTime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0"/>
      <name val=".VnTime"/>
      <family val="2"/>
    </font>
    <font>
      <b/>
      <sz val="11"/>
      <name val=".VnTime"/>
      <family val="2"/>
    </font>
    <font>
      <sz val="10"/>
      <name val=".VnTime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i/>
      <sz val="11"/>
      <name val="Times New Roman"/>
      <family val="1"/>
    </font>
    <font>
      <sz val="11"/>
      <name val=".VnTime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sz val="11"/>
      <color indexed="10"/>
      <name val="Times New Roman"/>
      <family val="1"/>
    </font>
    <font>
      <b/>
      <sz val="11"/>
      <color indexed="10"/>
      <name val=".VnTime"/>
      <family val="2"/>
    </font>
    <font>
      <sz val="11"/>
      <color indexed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17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10" xfId="0" applyFont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69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71" fontId="22" fillId="33" borderId="11" xfId="4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33" borderId="0" xfId="0" applyFont="1" applyFill="1" applyAlignment="1">
      <alignment horizontal="center"/>
    </xf>
    <xf numFmtId="171" fontId="22" fillId="33" borderId="11" xfId="41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171" fontId="22" fillId="33" borderId="13" xfId="41" applyNumberFormat="1" applyFont="1" applyFill="1" applyBorder="1" applyAlignment="1">
      <alignment horizontal="center" vertical="center"/>
    </xf>
    <xf numFmtId="171" fontId="22" fillId="33" borderId="13" xfId="41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171" fontId="10" fillId="33" borderId="10" xfId="41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171" fontId="22" fillId="33" borderId="10" xfId="41" applyNumberFormat="1" applyFont="1" applyFill="1" applyBorder="1" applyAlignment="1">
      <alignment horizontal="center" vertical="center"/>
    </xf>
    <xf numFmtId="171" fontId="22" fillId="33" borderId="10" xfId="41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192" fontId="22" fillId="33" borderId="10" xfId="41" applyNumberFormat="1" applyFont="1" applyFill="1" applyBorder="1" applyAlignment="1">
      <alignment horizontal="center" vertical="center"/>
    </xf>
    <xf numFmtId="192" fontId="22" fillId="33" borderId="10" xfId="41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191" fontId="22" fillId="33" borderId="10" xfId="4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91" fontId="22" fillId="33" borderId="10" xfId="41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71" fontId="22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center"/>
    </xf>
    <xf numFmtId="191" fontId="0" fillId="33" borderId="10" xfId="41" applyNumberFormat="1" applyFont="1" applyFill="1" applyBorder="1" applyAlignment="1">
      <alignment horizontal="center" vertical="center"/>
    </xf>
    <xf numFmtId="191" fontId="0" fillId="33" borderId="10" xfId="41" applyNumberFormat="1" applyFont="1" applyFill="1" applyBorder="1" applyAlignment="1">
      <alignment vertical="center"/>
    </xf>
    <xf numFmtId="192" fontId="0" fillId="33" borderId="10" xfId="41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192" fontId="0" fillId="33" borderId="10" xfId="41" applyNumberFormat="1" applyFont="1" applyFill="1" applyBorder="1" applyAlignment="1">
      <alignment horizontal="center" vertical="center"/>
    </xf>
    <xf numFmtId="192" fontId="0" fillId="33" borderId="10" xfId="41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91" fontId="0" fillId="33" borderId="10" xfId="41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171" fontId="0" fillId="33" borderId="10" xfId="41" applyNumberFormat="1" applyFont="1" applyFill="1" applyBorder="1" applyAlignment="1">
      <alignment horizontal="center" vertical="center"/>
    </xf>
    <xf numFmtId="191" fontId="1" fillId="33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 horizontal="left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2" fillId="0" borderId="10" xfId="0" applyFont="1" applyFill="1" applyBorder="1" applyAlignment="1" quotePrefix="1">
      <alignment horizontal="center" vertical="center"/>
    </xf>
    <xf numFmtId="1" fontId="25" fillId="33" borderId="10" xfId="0" applyNumberFormat="1" applyFont="1" applyFill="1" applyBorder="1" applyAlignment="1">
      <alignment horizontal="center"/>
    </xf>
    <xf numFmtId="1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/>
    </xf>
    <xf numFmtId="1" fontId="25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2" fontId="22" fillId="33" borderId="1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73" fontId="25" fillId="33" borderId="10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/>
    </xf>
    <xf numFmtId="191" fontId="25" fillId="33" borderId="1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172" fontId="25" fillId="33" borderId="10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 wrapText="1"/>
    </xf>
    <xf numFmtId="172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92" fontId="14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92" fontId="25" fillId="33" borderId="10" xfId="0" applyNumberFormat="1" applyFont="1" applyFill="1" applyBorder="1" applyAlignment="1">
      <alignment horizontal="center"/>
    </xf>
    <xf numFmtId="172" fontId="25" fillId="33" borderId="10" xfId="0" applyNumberFormat="1" applyFont="1" applyFill="1" applyBorder="1" applyAlignment="1">
      <alignment/>
    </xf>
    <xf numFmtId="191" fontId="22" fillId="0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/>
    </xf>
    <xf numFmtId="1" fontId="22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/>
    </xf>
    <xf numFmtId="0" fontId="5" fillId="33" borderId="10" xfId="75" applyFont="1" applyFill="1" applyBorder="1" applyAlignment="1">
      <alignment horizontal="center" vertical="center" wrapText="1"/>
      <protection/>
    </xf>
    <xf numFmtId="0" fontId="5" fillId="33" borderId="10" xfId="75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171" fontId="5" fillId="0" borderId="10" xfId="4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10" xfId="75" applyFont="1" applyFill="1" applyBorder="1" applyAlignment="1">
      <alignment horizontal="center" vertical="center" wrapText="1"/>
      <protection/>
    </xf>
    <xf numFmtId="0" fontId="0" fillId="33" borderId="10" xfId="75" applyFont="1" applyFill="1" applyBorder="1" applyAlignment="1" quotePrefix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33" borderId="10" xfId="43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3" fontId="0" fillId="33" borderId="10" xfId="43" applyNumberFormat="1" applyFont="1" applyFill="1" applyBorder="1" applyAlignment="1" quotePrefix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83" fontId="5" fillId="33" borderId="10" xfId="4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83" fontId="0" fillId="33" borderId="10" xfId="43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5" fillId="33" borderId="10" xfId="75" applyFont="1" applyFill="1" applyBorder="1" applyAlignment="1" quotePrefix="1">
      <alignment horizontal="center" vertical="center" wrapText="1"/>
      <protection/>
    </xf>
    <xf numFmtId="0" fontId="5" fillId="33" borderId="10" xfId="75" applyFont="1" applyFill="1" applyBorder="1" applyAlignment="1">
      <alignment horizontal="justify" vertical="center" wrapText="1"/>
      <protection/>
    </xf>
    <xf numFmtId="0" fontId="0" fillId="33" borderId="10" xfId="75" applyFont="1" applyFill="1" applyBorder="1" applyAlignment="1" quotePrefix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91" fontId="0" fillId="0" borderId="10" xfId="41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92" fontId="0" fillId="0" borderId="10" xfId="41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91" fontId="0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91" fontId="0" fillId="0" borderId="10" xfId="41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91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91" fontId="0" fillId="0" borderId="10" xfId="41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91" fontId="0" fillId="0" borderId="10" xfId="57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 quotePrefix="1">
      <alignment horizontal="left" vertical="center"/>
    </xf>
    <xf numFmtId="174" fontId="4" fillId="0" borderId="10" xfId="0" applyNumberFormat="1" applyFont="1" applyBorder="1" applyAlignment="1">
      <alignment/>
    </xf>
    <xf numFmtId="171" fontId="0" fillId="0" borderId="10" xfId="76" applyNumberFormat="1" applyFont="1" applyFill="1" applyBorder="1" applyAlignment="1">
      <alignment vertical="center" wrapText="1"/>
      <protection/>
    </xf>
    <xf numFmtId="1" fontId="0" fillId="0" borderId="10" xfId="57" applyNumberFormat="1" applyFont="1" applyFill="1" applyBorder="1" applyAlignment="1">
      <alignment vertical="center" wrapText="1"/>
      <protection/>
    </xf>
    <xf numFmtId="191" fontId="0" fillId="0" borderId="10" xfId="61" applyNumberFormat="1" applyFont="1" applyFill="1" applyBorder="1" applyAlignment="1">
      <alignment horizontal="center" vertical="center" wrapText="1"/>
      <protection/>
    </xf>
    <xf numFmtId="191" fontId="0" fillId="0" borderId="10" xfId="41" applyNumberFormat="1" applyFont="1" applyFill="1" applyBorder="1" applyAlignment="1">
      <alignment horizontal="center" vertical="center"/>
    </xf>
    <xf numFmtId="1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8" applyFont="1" applyFill="1" applyBorder="1" applyAlignment="1">
      <alignment horizontal="center" vertical="center" wrapText="1"/>
      <protection/>
    </xf>
    <xf numFmtId="190" fontId="1" fillId="0" borderId="10" xfId="79" applyNumberFormat="1" applyFont="1" applyBorder="1" applyAlignment="1">
      <alignment horizontal="center"/>
    </xf>
    <xf numFmtId="192" fontId="0" fillId="0" borderId="10" xfId="41" applyNumberFormat="1" applyFont="1" applyFill="1" applyBorder="1" applyAlignment="1">
      <alignment vertical="center"/>
    </xf>
    <xf numFmtId="0" fontId="0" fillId="0" borderId="10" xfId="59" applyFont="1" applyFill="1" applyBorder="1" applyAlignment="1">
      <alignment vertical="center" wrapText="1"/>
      <protection/>
    </xf>
    <xf numFmtId="0" fontId="0" fillId="0" borderId="10" xfId="60" applyFont="1" applyFill="1" applyBorder="1" applyAlignment="1">
      <alignment vertical="center" wrapText="1"/>
      <protection/>
    </xf>
    <xf numFmtId="192" fontId="0" fillId="0" borderId="10" xfId="4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92" fontId="5" fillId="0" borderId="10" xfId="41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1" fontId="0" fillId="0" borderId="10" xfId="41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192" fontId="0" fillId="0" borderId="10" xfId="41" applyNumberFormat="1" applyFont="1" applyFill="1" applyBorder="1" applyAlignment="1">
      <alignment horizontal="right" vertical="center"/>
    </xf>
    <xf numFmtId="172" fontId="0" fillId="0" borderId="10" xfId="41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horizontal="left" vertical="center" wrapText="1"/>
    </xf>
    <xf numFmtId="0" fontId="0" fillId="33" borderId="10" xfId="0" applyFont="1" applyFill="1" applyBorder="1" applyAlignment="1" quotePrefix="1">
      <alignment horizontal="left" vertical="center" wrapText="1"/>
    </xf>
    <xf numFmtId="191" fontId="5" fillId="0" borderId="10" xfId="41" applyNumberFormat="1" applyFont="1" applyFill="1" applyBorder="1" applyAlignment="1">
      <alignment horizontal="right" vertical="center"/>
    </xf>
    <xf numFmtId="191" fontId="5" fillId="0" borderId="10" xfId="41" applyNumberFormat="1" applyFont="1" applyBorder="1" applyAlignment="1">
      <alignment horizontal="right" vertical="center"/>
    </xf>
    <xf numFmtId="192" fontId="0" fillId="0" borderId="10" xfId="41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92" fontId="5" fillId="0" borderId="10" xfId="41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171" fontId="0" fillId="0" borderId="10" xfId="41" applyNumberFormat="1" applyFont="1" applyFill="1" applyBorder="1" applyAlignment="1">
      <alignment horizontal="center" vertical="center"/>
    </xf>
    <xf numFmtId="171" fontId="0" fillId="0" borderId="10" xfId="41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174" fontId="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91" fontId="71" fillId="33" borderId="10" xfId="41" applyNumberFormat="1" applyFont="1" applyFill="1" applyBorder="1" applyAlignment="1">
      <alignment horizontal="center" vertical="center"/>
    </xf>
    <xf numFmtId="191" fontId="49" fillId="33" borderId="10" xfId="41" applyNumberFormat="1" applyFont="1" applyFill="1" applyBorder="1" applyAlignment="1">
      <alignment horizontal="center" vertical="center"/>
    </xf>
    <xf numFmtId="192" fontId="49" fillId="33" borderId="10" xfId="41" applyNumberFormat="1" applyFont="1" applyFill="1" applyBorder="1" applyAlignment="1">
      <alignment horizontal="center" vertical="center"/>
    </xf>
    <xf numFmtId="192" fontId="50" fillId="33" borderId="10" xfId="41" applyNumberFormat="1" applyFont="1" applyFill="1" applyBorder="1" applyAlignment="1">
      <alignment horizontal="center" vertical="center"/>
    </xf>
    <xf numFmtId="191" fontId="72" fillId="33" borderId="10" xfId="41" applyNumberFormat="1" applyFont="1" applyFill="1" applyBorder="1" applyAlignment="1">
      <alignment horizontal="center" vertical="center"/>
    </xf>
    <xf numFmtId="192" fontId="72" fillId="33" borderId="10" xfId="41" applyNumberFormat="1" applyFont="1" applyFill="1" applyBorder="1" applyAlignment="1">
      <alignment horizontal="left" vertical="center"/>
    </xf>
    <xf numFmtId="192" fontId="72" fillId="33" borderId="10" xfId="41" applyNumberFormat="1" applyFont="1" applyFill="1" applyBorder="1" applyAlignment="1">
      <alignment horizontal="center" vertical="center"/>
    </xf>
    <xf numFmtId="192" fontId="0" fillId="33" borderId="10" xfId="41" applyNumberFormat="1" applyFont="1" applyFill="1" applyBorder="1" applyAlignment="1">
      <alignment horizontal="left" vertical="center" wrapText="1"/>
    </xf>
    <xf numFmtId="192" fontId="0" fillId="33" borderId="10" xfId="41" applyNumberFormat="1" applyFont="1" applyFill="1" applyBorder="1" applyAlignment="1">
      <alignment horizontal="left" vertical="center"/>
    </xf>
    <xf numFmtId="193" fontId="72" fillId="33" borderId="10" xfId="41" applyNumberFormat="1" applyFont="1" applyFill="1" applyBorder="1" applyAlignment="1">
      <alignment horizontal="center" vertical="center"/>
    </xf>
    <xf numFmtId="192" fontId="72" fillId="33" borderId="10" xfId="41" applyNumberFormat="1" applyFont="1" applyFill="1" applyBorder="1" applyAlignment="1">
      <alignment horizontal="left" vertical="center" wrapText="1"/>
    </xf>
    <xf numFmtId="192" fontId="0" fillId="33" borderId="10" xfId="41" applyNumberFormat="1" applyFont="1" applyFill="1" applyBorder="1" applyAlignment="1">
      <alignment horizontal="center" vertical="center" wrapText="1"/>
    </xf>
    <xf numFmtId="192" fontId="0" fillId="33" borderId="10" xfId="41" applyNumberFormat="1" applyFont="1" applyFill="1" applyBorder="1" applyAlignment="1" quotePrefix="1">
      <alignment horizontal="left" vertical="center" wrapText="1"/>
    </xf>
    <xf numFmtId="191" fontId="3" fillId="33" borderId="10" xfId="41" applyNumberFormat="1" applyFont="1" applyFill="1" applyBorder="1" applyAlignment="1">
      <alignment horizontal="center" vertical="center"/>
    </xf>
    <xf numFmtId="192" fontId="3" fillId="33" borderId="10" xfId="41" applyNumberFormat="1" applyFont="1" applyFill="1" applyBorder="1" applyAlignment="1">
      <alignment horizontal="left" vertical="center"/>
    </xf>
    <xf numFmtId="192" fontId="3" fillId="33" borderId="10" xfId="41" applyNumberFormat="1" applyFont="1" applyFill="1" applyBorder="1" applyAlignment="1">
      <alignment horizontal="center" vertical="center"/>
    </xf>
    <xf numFmtId="191" fontId="49" fillId="33" borderId="10" xfId="41" applyNumberFormat="1" applyFont="1" applyFill="1" applyBorder="1" applyAlignment="1">
      <alignment horizontal="right" vertical="center" wrapText="1"/>
    </xf>
    <xf numFmtId="4" fontId="49" fillId="33" borderId="10" xfId="62" applyNumberFormat="1" applyFont="1" applyFill="1" applyBorder="1" applyAlignment="1">
      <alignment horizontal="right" vertical="center"/>
      <protection/>
    </xf>
    <xf numFmtId="3" fontId="49" fillId="33" borderId="10" xfId="62" applyNumberFormat="1" applyFont="1" applyFill="1" applyBorder="1" applyAlignment="1">
      <alignment horizontal="right" vertical="center"/>
      <protection/>
    </xf>
    <xf numFmtId="1" fontId="49" fillId="33" borderId="10" xfId="62" applyNumberFormat="1" applyFont="1" applyFill="1" applyBorder="1" applyAlignment="1">
      <alignment horizontal="right" vertical="center"/>
      <protection/>
    </xf>
    <xf numFmtId="191" fontId="49" fillId="33" borderId="10" xfId="0" applyNumberFormat="1" applyFont="1" applyFill="1" applyBorder="1" applyAlignment="1">
      <alignment horizontal="center" vertical="center"/>
    </xf>
    <xf numFmtId="172" fontId="50" fillId="33" borderId="10" xfId="62" applyNumberFormat="1" applyFont="1" applyFill="1" applyBorder="1" applyAlignment="1">
      <alignment horizontal="right" vertical="center"/>
      <protection/>
    </xf>
    <xf numFmtId="191" fontId="49" fillId="33" borderId="10" xfId="41" applyNumberFormat="1" applyFont="1" applyFill="1" applyBorder="1" applyAlignment="1">
      <alignment horizontal="right" vertical="center"/>
    </xf>
    <xf numFmtId="3" fontId="71" fillId="33" borderId="10" xfId="62" applyNumberFormat="1" applyFont="1" applyFill="1" applyBorder="1" applyAlignment="1">
      <alignment horizontal="right" vertical="center"/>
      <protection/>
    </xf>
    <xf numFmtId="0" fontId="49" fillId="33" borderId="10" xfId="62" applyFont="1" applyFill="1" applyBorder="1" applyAlignment="1">
      <alignment horizontal="right" vertical="center"/>
      <protection/>
    </xf>
    <xf numFmtId="183" fontId="49" fillId="33" borderId="10" xfId="44" applyNumberFormat="1" applyFont="1" applyFill="1" applyBorder="1" applyAlignment="1">
      <alignment horizontal="right" vertical="center"/>
    </xf>
    <xf numFmtId="172" fontId="49" fillId="33" borderId="10" xfId="62" applyNumberFormat="1" applyFont="1" applyFill="1" applyBorder="1" applyAlignment="1">
      <alignment horizontal="right" vertical="center"/>
      <protection/>
    </xf>
    <xf numFmtId="4" fontId="25" fillId="33" borderId="10" xfId="0" applyNumberFormat="1" applyFont="1" applyFill="1" applyBorder="1" applyAlignment="1">
      <alignment horizontal="center"/>
    </xf>
    <xf numFmtId="191" fontId="22" fillId="33" borderId="10" xfId="41" applyNumberFormat="1" applyFont="1" applyFill="1" applyBorder="1" applyAlignment="1">
      <alignment vertical="center"/>
    </xf>
    <xf numFmtId="174" fontId="25" fillId="33" borderId="10" xfId="0" applyNumberFormat="1" applyFont="1" applyFill="1" applyBorder="1" applyAlignment="1">
      <alignment horizontal="center"/>
    </xf>
    <xf numFmtId="4" fontId="25" fillId="33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72" fontId="25" fillId="0" borderId="10" xfId="0" applyNumberFormat="1" applyFont="1" applyFill="1" applyBorder="1" applyAlignment="1">
      <alignment horizontal="center"/>
    </xf>
    <xf numFmtId="172" fontId="25" fillId="0" borderId="10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191" fontId="22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192" fontId="25" fillId="0" borderId="10" xfId="0" applyNumberFormat="1" applyFont="1" applyFill="1" applyBorder="1" applyAlignment="1">
      <alignment/>
    </xf>
    <xf numFmtId="192" fontId="25" fillId="0" borderId="10" xfId="0" applyNumberFormat="1" applyFont="1" applyBorder="1" applyAlignment="1">
      <alignment/>
    </xf>
    <xf numFmtId="191" fontId="25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91" fontId="25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33" borderId="10" xfId="71" applyFont="1" applyFill="1" applyBorder="1" applyAlignment="1">
      <alignment horizontal="center" vertical="center"/>
      <protection/>
    </xf>
    <xf numFmtId="191" fontId="22" fillId="0" borderId="10" xfId="0" applyNumberFormat="1" applyFont="1" applyBorder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2" xfId="43"/>
    <cellStyle name="Comma 2 32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0" xfId="57"/>
    <cellStyle name="Normal 130" xfId="58"/>
    <cellStyle name="Normal 145" xfId="59"/>
    <cellStyle name="Normal 158" xfId="60"/>
    <cellStyle name="Normal 170" xfId="61"/>
    <cellStyle name="Normal 2 2" xfId="62"/>
    <cellStyle name="Normal 227" xfId="63"/>
    <cellStyle name="Normal 241" xfId="64"/>
    <cellStyle name="Normal 251" xfId="65"/>
    <cellStyle name="Normal 263" xfId="66"/>
    <cellStyle name="Normal 279" xfId="67"/>
    <cellStyle name="Normal 3" xfId="68"/>
    <cellStyle name="Normal 308" xfId="69"/>
    <cellStyle name="Normal 321" xfId="70"/>
    <cellStyle name="Normal 335" xfId="71"/>
    <cellStyle name="Normal 345" xfId="72"/>
    <cellStyle name="Normal 351" xfId="73"/>
    <cellStyle name="Normal 358" xfId="74"/>
    <cellStyle name="Normal 5 2" xfId="75"/>
    <cellStyle name="Normal 93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3</xdr:row>
      <xdr:rowOff>19050</xdr:rowOff>
    </xdr:from>
    <xdr:to>
      <xdr:col>2</xdr:col>
      <xdr:colOff>57150</xdr:colOff>
      <xdr:row>3</xdr:row>
      <xdr:rowOff>19050</xdr:rowOff>
    </xdr:to>
    <xdr:sp>
      <xdr:nvSpPr>
        <xdr:cNvPr id="1" name="Line 3"/>
        <xdr:cNvSpPr>
          <a:spLocks/>
        </xdr:cNvSpPr>
      </xdr:nvSpPr>
      <xdr:spPr>
        <a:xfrm>
          <a:off x="2324100" y="9429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3</xdr:row>
      <xdr:rowOff>38100</xdr:rowOff>
    </xdr:from>
    <xdr:to>
      <xdr:col>2</xdr:col>
      <xdr:colOff>361950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1828800" y="8286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3</xdr:row>
      <xdr:rowOff>66675</xdr:rowOff>
    </xdr:from>
    <xdr:to>
      <xdr:col>2</xdr:col>
      <xdr:colOff>142875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52625" y="876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38100</xdr:rowOff>
    </xdr:from>
    <xdr:to>
      <xdr:col>1</xdr:col>
      <xdr:colOff>3543300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2333625" y="7239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3</xdr:row>
      <xdr:rowOff>28575</xdr:rowOff>
    </xdr:from>
    <xdr:to>
      <xdr:col>2</xdr:col>
      <xdr:colOff>581025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43100" y="7143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1962150</xdr:colOff>
      <xdr:row>3</xdr:row>
      <xdr:rowOff>28575</xdr:rowOff>
    </xdr:from>
    <xdr:to>
      <xdr:col>2</xdr:col>
      <xdr:colOff>171450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2238375" y="8763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3</xdr:row>
      <xdr:rowOff>38100</xdr:rowOff>
    </xdr:from>
    <xdr:to>
      <xdr:col>2</xdr:col>
      <xdr:colOff>647700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00250" y="7143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104775</xdr:rowOff>
    </xdr:from>
    <xdr:to>
      <xdr:col>1</xdr:col>
      <xdr:colOff>57150</xdr:colOff>
      <xdr:row>8</xdr:row>
      <xdr:rowOff>104775</xdr:rowOff>
    </xdr:to>
    <xdr:sp>
      <xdr:nvSpPr>
        <xdr:cNvPr id="2" name="Line 1"/>
        <xdr:cNvSpPr>
          <a:spLocks/>
        </xdr:cNvSpPr>
      </xdr:nvSpPr>
      <xdr:spPr>
        <a:xfrm>
          <a:off x="3524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104775</xdr:rowOff>
    </xdr:from>
    <xdr:to>
      <xdr:col>1</xdr:col>
      <xdr:colOff>57150</xdr:colOff>
      <xdr:row>8</xdr:row>
      <xdr:rowOff>104775</xdr:rowOff>
    </xdr:to>
    <xdr:sp>
      <xdr:nvSpPr>
        <xdr:cNvPr id="3" name="Line 17"/>
        <xdr:cNvSpPr>
          <a:spLocks/>
        </xdr:cNvSpPr>
      </xdr:nvSpPr>
      <xdr:spPr>
        <a:xfrm>
          <a:off x="3524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1914525</xdr:colOff>
      <xdr:row>3</xdr:row>
      <xdr:rowOff>47625</xdr:rowOff>
    </xdr:from>
    <xdr:to>
      <xdr:col>2</xdr:col>
      <xdr:colOff>371475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2209800" y="6477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2" name="Line 1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3" name="Line 2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4" name="Line 7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5" name="Line 8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6" name="Line 16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7" name="Line 15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8" name="Line 14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9" name="Line 13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10" name="Line 44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11" name="Line 43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12" name="Line 42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0</xdr:rowOff>
    </xdr:from>
    <xdr:to>
      <xdr:col>1</xdr:col>
      <xdr:colOff>57150</xdr:colOff>
      <xdr:row>89</xdr:row>
      <xdr:rowOff>0</xdr:rowOff>
    </xdr:to>
    <xdr:sp>
      <xdr:nvSpPr>
        <xdr:cNvPr id="13" name="Line 41"/>
        <xdr:cNvSpPr>
          <a:spLocks/>
        </xdr:cNvSpPr>
      </xdr:nvSpPr>
      <xdr:spPr>
        <a:xfrm>
          <a:off x="352425" y="1643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2</xdr:row>
      <xdr:rowOff>76200</xdr:rowOff>
    </xdr:from>
    <xdr:to>
      <xdr:col>4</xdr:col>
      <xdr:colOff>742950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81275" y="5619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2017%20moi\HDND\KY%20HOP%20THU%205\bao%20cao\bieu%20kem%20theo%20BC%20n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&#272;%20GIAO%202021%20thanh%20p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 chu yeu"/>
      <sheetName val="NN"/>
      <sheetName val="TTCN"/>
      <sheetName val="LĐVL"/>
      <sheetName val="DS"/>
      <sheetName val="Y te"/>
      <sheetName val="GDĐT"/>
      <sheetName val="VH"/>
      <sheetName val="Sheet7"/>
    </sheetNames>
    <sheetDataSet>
      <sheetData sheetId="1">
        <row r="70">
          <cell r="F70">
            <v>4.07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 Dang"/>
      <sheetName val="NQ"/>
      <sheetName val="SXNN2"/>
      <sheetName val="foxz"/>
      <sheetName val="1 CTCY 2021"/>
      <sheetName val="DH chi tieu chu yeu 2021"/>
      <sheetName val="1 TỔNG HỢP"/>
      <sheetName val="2 NN LN TS"/>
      <sheetName val="TH2"/>
      <sheetName val="Hỗ trợ NN (2)"/>
      <sheetName val="2B HTNN"/>
      <sheetName val="3 CN XD"/>
      <sheetName val="4 TM DV"/>
      <sheetName val="5 VT"/>
      <sheetName val="6 KTTT"/>
      <sheetName val="7 LĐTBXH"/>
      <sheetName val="8 TNMT"/>
      <sheetName val="9 DS-KHHGD "/>
      <sheetName val="10 YT"/>
      <sheetName val="11 GDĐT"/>
      <sheetName val="12 VHTT"/>
      <sheetName val="13 TTTT"/>
      <sheetName val="14 ĐTT "/>
      <sheetName val="Sheet1"/>
      <sheetName val="Bieu dieu chinh cac chi tieu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A7">
      <selection activeCell="D19" sqref="D19"/>
    </sheetView>
  </sheetViews>
  <sheetFormatPr defaultColWidth="9.00390625" defaultRowHeight="15.75"/>
  <cols>
    <col min="1" max="1" width="3.625" style="2" customWidth="1"/>
    <col min="2" max="2" width="48.75390625" style="2" customWidth="1"/>
    <col min="3" max="3" width="8.50390625" style="1" customWidth="1"/>
    <col min="4" max="5" width="7.375" style="109" customWidth="1"/>
    <col min="6" max="6" width="7.25390625" style="109" hidden="1" customWidth="1"/>
    <col min="7" max="7" width="7.00390625" style="84" hidden="1" customWidth="1"/>
    <col min="8" max="14" width="7.25390625" style="84" hidden="1" customWidth="1"/>
    <col min="15" max="15" width="6.375" style="2" customWidth="1"/>
    <col min="16" max="16384" width="9.00390625" style="2" customWidth="1"/>
  </cols>
  <sheetData>
    <row r="1" ht="15.75">
      <c r="O1" s="102" t="s">
        <v>152</v>
      </c>
    </row>
    <row r="2" spans="1:15" ht="39.75" customHeight="1">
      <c r="A2" s="360" t="s">
        <v>551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1:15" ht="17.25" customHeight="1">
      <c r="A3" s="358" t="s">
        <v>546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9"/>
      <c r="O3" s="359"/>
    </row>
    <row r="4" spans="1:14" ht="20.25" customHeight="1">
      <c r="A4" s="84"/>
      <c r="B4" s="84"/>
      <c r="C4" s="109"/>
      <c r="G4" s="109"/>
      <c r="H4" s="109"/>
      <c r="I4" s="109"/>
      <c r="J4" s="109"/>
      <c r="K4" s="109"/>
      <c r="L4" s="109"/>
      <c r="M4" s="109"/>
      <c r="N4" s="109"/>
    </row>
    <row r="5" spans="1:15" ht="16.5" customHeight="1">
      <c r="A5" s="361" t="s">
        <v>0</v>
      </c>
      <c r="B5" s="361" t="s">
        <v>1</v>
      </c>
      <c r="C5" s="361" t="s">
        <v>2</v>
      </c>
      <c r="D5" s="357" t="s">
        <v>548</v>
      </c>
      <c r="E5" s="357" t="s">
        <v>549</v>
      </c>
      <c r="F5" s="357" t="s">
        <v>47</v>
      </c>
      <c r="G5" s="361" t="s">
        <v>48</v>
      </c>
      <c r="H5" s="361"/>
      <c r="I5" s="361"/>
      <c r="J5" s="361"/>
      <c r="K5" s="361"/>
      <c r="L5" s="361"/>
      <c r="M5" s="361"/>
      <c r="N5" s="361"/>
      <c r="O5" s="357" t="s">
        <v>550</v>
      </c>
    </row>
    <row r="6" spans="1:15" ht="65.25" customHeight="1">
      <c r="A6" s="361"/>
      <c r="B6" s="361"/>
      <c r="C6" s="361"/>
      <c r="D6" s="357"/>
      <c r="E6" s="357"/>
      <c r="F6" s="357"/>
      <c r="G6" s="112" t="s">
        <v>49</v>
      </c>
      <c r="H6" s="112" t="s">
        <v>50</v>
      </c>
      <c r="I6" s="112" t="s">
        <v>51</v>
      </c>
      <c r="J6" s="112" t="s">
        <v>52</v>
      </c>
      <c r="K6" s="112" t="s">
        <v>53</v>
      </c>
      <c r="L6" s="112" t="s">
        <v>54</v>
      </c>
      <c r="M6" s="112" t="s">
        <v>55</v>
      </c>
      <c r="N6" s="112" t="s">
        <v>56</v>
      </c>
      <c r="O6" s="357"/>
    </row>
    <row r="7" spans="1:15" s="3" customFormat="1" ht="29.25" customHeight="1">
      <c r="A7" s="122" t="s">
        <v>4</v>
      </c>
      <c r="B7" s="123" t="s">
        <v>420</v>
      </c>
      <c r="C7" s="124" t="s">
        <v>78</v>
      </c>
      <c r="D7" s="125"/>
      <c r="E7" s="126"/>
      <c r="F7" s="126"/>
      <c r="G7" s="126"/>
      <c r="H7" s="127"/>
      <c r="I7" s="127"/>
      <c r="J7" s="127"/>
      <c r="K7" s="127"/>
      <c r="L7" s="127"/>
      <c r="M7" s="127"/>
      <c r="N7" s="127"/>
      <c r="O7" s="128"/>
    </row>
    <row r="8" spans="1:15" ht="17.25" customHeight="1">
      <c r="A8" s="129"/>
      <c r="B8" s="130" t="s">
        <v>421</v>
      </c>
      <c r="C8" s="129" t="s">
        <v>422</v>
      </c>
      <c r="D8" s="131">
        <f>D9+D10+D13</f>
        <v>15.66806</v>
      </c>
      <c r="E8" s="132">
        <f aca="true" t="shared" si="0" ref="E8:N8">E9+E10+E13</f>
        <v>15.763060000000001</v>
      </c>
      <c r="F8" s="132">
        <f t="shared" si="0"/>
        <v>0</v>
      </c>
      <c r="G8" s="132">
        <f t="shared" si="0"/>
        <v>2.1440100000000006</v>
      </c>
      <c r="H8" s="132">
        <f t="shared" si="0"/>
        <v>4.9363039</v>
      </c>
      <c r="I8" s="132">
        <f t="shared" si="0"/>
        <v>2.6882382000000002</v>
      </c>
      <c r="J8" s="132">
        <f t="shared" si="0"/>
        <v>2.2071156</v>
      </c>
      <c r="K8" s="132">
        <f t="shared" si="0"/>
        <v>2.5103897000000006</v>
      </c>
      <c r="L8" s="132">
        <f t="shared" si="0"/>
        <v>0.652074</v>
      </c>
      <c r="M8" s="132">
        <f t="shared" si="0"/>
        <v>0.5552763000000001</v>
      </c>
      <c r="N8" s="132">
        <f t="shared" si="0"/>
        <v>1.6788048</v>
      </c>
      <c r="O8" s="133"/>
    </row>
    <row r="9" spans="1:15" ht="17.25" customHeight="1">
      <c r="A9" s="129"/>
      <c r="B9" s="130" t="s">
        <v>423</v>
      </c>
      <c r="C9" s="129" t="s">
        <v>422</v>
      </c>
      <c r="D9" s="131">
        <f aca="true" t="shared" si="1" ref="D9:N9">(D32*1000*10000+D47*1000*6500+D58*1000*10000+D62*1000*15000+D80*1000*5000+D88*1000*5500)/1000000000</f>
        <v>5.68404</v>
      </c>
      <c r="E9" s="132">
        <f t="shared" si="1"/>
        <v>5.77904</v>
      </c>
      <c r="F9" s="132">
        <f t="shared" si="1"/>
        <v>0</v>
      </c>
      <c r="G9" s="132">
        <f t="shared" si="1"/>
        <v>0.423225</v>
      </c>
      <c r="H9" s="132">
        <f t="shared" si="1"/>
        <v>1.93425</v>
      </c>
      <c r="I9" s="132">
        <f t="shared" si="1"/>
        <v>0.308406</v>
      </c>
      <c r="J9" s="132">
        <f t="shared" si="1"/>
        <v>0.8309600000000001</v>
      </c>
      <c r="K9" s="132">
        <f t="shared" si="1"/>
        <v>0.9757125</v>
      </c>
      <c r="L9" s="132">
        <f t="shared" si="1"/>
        <v>0.2303</v>
      </c>
      <c r="M9" s="132">
        <f t="shared" si="1"/>
        <v>0.13938</v>
      </c>
      <c r="N9" s="132">
        <f t="shared" si="1"/>
        <v>0.93195</v>
      </c>
      <c r="O9" s="133"/>
    </row>
    <row r="10" spans="1:15" ht="15" customHeight="1">
      <c r="A10" s="129"/>
      <c r="B10" s="130" t="s">
        <v>424</v>
      </c>
      <c r="C10" s="129" t="s">
        <v>422</v>
      </c>
      <c r="D10" s="131">
        <f>(D110*53000*1000)/1000000000</f>
        <v>9.6142</v>
      </c>
      <c r="E10" s="132">
        <f>(E110*53000*1000)/1000000000</f>
        <v>9.6142</v>
      </c>
      <c r="F10" s="132">
        <f aca="true" t="shared" si="2" ref="F10:N10">(F110*53000*1000)/1000000000</f>
        <v>0</v>
      </c>
      <c r="G10" s="132">
        <f t="shared" si="2"/>
        <v>1.7140200000000003</v>
      </c>
      <c r="H10" s="132">
        <f t="shared" si="2"/>
        <v>2.9434239000000004</v>
      </c>
      <c r="I10" s="132">
        <f t="shared" si="2"/>
        <v>2.2558072</v>
      </c>
      <c r="J10" s="132">
        <f t="shared" si="2"/>
        <v>1.3761555999999997</v>
      </c>
      <c r="K10" s="132">
        <f t="shared" si="2"/>
        <v>1.3542772000000003</v>
      </c>
      <c r="L10" s="132">
        <f t="shared" si="2"/>
        <v>0.421774</v>
      </c>
      <c r="M10" s="132">
        <f t="shared" si="2"/>
        <v>0.4158963</v>
      </c>
      <c r="N10" s="132">
        <f t="shared" si="2"/>
        <v>0.7468547999999999</v>
      </c>
      <c r="O10" s="133"/>
    </row>
    <row r="11" spans="1:15" ht="15" customHeight="1">
      <c r="A11" s="129"/>
      <c r="B11" s="130" t="s">
        <v>425</v>
      </c>
      <c r="C11" s="129" t="s">
        <v>422</v>
      </c>
      <c r="D11" s="131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33"/>
    </row>
    <row r="12" spans="1:15" s="4" customFormat="1" ht="14.25" customHeight="1">
      <c r="A12" s="129"/>
      <c r="B12" s="130" t="s">
        <v>426</v>
      </c>
      <c r="C12" s="129" t="s">
        <v>422</v>
      </c>
      <c r="D12" s="131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34"/>
    </row>
    <row r="13" spans="1:15" ht="17.25" customHeight="1">
      <c r="A13" s="129"/>
      <c r="B13" s="130" t="s">
        <v>427</v>
      </c>
      <c r="C13" s="129" t="s">
        <v>422</v>
      </c>
      <c r="D13" s="131">
        <f>(D116*1000*55000)/1000000000</f>
        <v>0.3698199999999999</v>
      </c>
      <c r="E13" s="132">
        <f aca="true" t="shared" si="3" ref="E13:N13">(E116*1000*55000)/1000000000</f>
        <v>0.3698199999999999</v>
      </c>
      <c r="F13" s="132">
        <f t="shared" si="3"/>
        <v>0</v>
      </c>
      <c r="G13" s="132">
        <f t="shared" si="3"/>
        <v>0.006765</v>
      </c>
      <c r="H13" s="132">
        <f t="shared" si="3"/>
        <v>0.05863</v>
      </c>
      <c r="I13" s="132">
        <f t="shared" si="3"/>
        <v>0.124025</v>
      </c>
      <c r="J13" s="132">
        <f t="shared" si="3"/>
        <v>0</v>
      </c>
      <c r="K13" s="132">
        <f t="shared" si="3"/>
        <v>0.18040000000000003</v>
      </c>
      <c r="L13" s="132">
        <f t="shared" si="3"/>
        <v>0</v>
      </c>
      <c r="M13" s="132">
        <f t="shared" si="3"/>
        <v>0</v>
      </c>
      <c r="N13" s="132">
        <f t="shared" si="3"/>
        <v>0</v>
      </c>
      <c r="O13" s="133"/>
    </row>
    <row r="14" spans="1:15" ht="17.25" customHeight="1">
      <c r="A14" s="122" t="s">
        <v>15</v>
      </c>
      <c r="B14" s="135" t="s">
        <v>428</v>
      </c>
      <c r="C14" s="122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33"/>
    </row>
    <row r="15" spans="1:15" s="5" customFormat="1" ht="17.25" customHeight="1">
      <c r="A15" s="129"/>
      <c r="B15" s="130" t="s">
        <v>429</v>
      </c>
      <c r="C15" s="129" t="s">
        <v>3</v>
      </c>
      <c r="D15" s="131"/>
      <c r="E15" s="136"/>
      <c r="F15" s="136"/>
      <c r="G15" s="136"/>
      <c r="H15" s="137"/>
      <c r="I15" s="137"/>
      <c r="J15" s="137"/>
      <c r="K15" s="137"/>
      <c r="L15" s="137"/>
      <c r="M15" s="137"/>
      <c r="N15" s="137"/>
      <c r="O15" s="138"/>
    </row>
    <row r="16" spans="1:15" s="87" customFormat="1" ht="28.5" customHeight="1">
      <c r="A16" s="129"/>
      <c r="B16" s="139" t="s">
        <v>544</v>
      </c>
      <c r="C16" s="129" t="s">
        <v>3</v>
      </c>
      <c r="D16" s="140">
        <v>196</v>
      </c>
      <c r="E16" s="141">
        <v>196</v>
      </c>
      <c r="F16" s="136"/>
      <c r="G16" s="136"/>
      <c r="H16" s="137"/>
      <c r="I16" s="137"/>
      <c r="J16" s="137"/>
      <c r="K16" s="137"/>
      <c r="L16" s="137"/>
      <c r="M16" s="137"/>
      <c r="N16" s="137"/>
      <c r="O16" s="137"/>
    </row>
    <row r="17" spans="1:15" s="87" customFormat="1" ht="30" customHeight="1">
      <c r="A17" s="129"/>
      <c r="B17" s="139" t="s">
        <v>430</v>
      </c>
      <c r="C17" s="129" t="s">
        <v>3</v>
      </c>
      <c r="D17" s="131">
        <v>54.7</v>
      </c>
      <c r="E17" s="132">
        <v>54.7</v>
      </c>
      <c r="F17" s="136"/>
      <c r="G17" s="136"/>
      <c r="H17" s="137"/>
      <c r="I17" s="137"/>
      <c r="J17" s="137"/>
      <c r="K17" s="137"/>
      <c r="L17" s="137"/>
      <c r="M17" s="137"/>
      <c r="N17" s="137"/>
      <c r="O17" s="137"/>
    </row>
    <row r="18" spans="1:15" s="86" customFormat="1" ht="33.75" customHeight="1">
      <c r="A18" s="129"/>
      <c r="B18" s="139" t="s">
        <v>431</v>
      </c>
      <c r="C18" s="142" t="s">
        <v>432</v>
      </c>
      <c r="D18" s="143"/>
      <c r="E18" s="144"/>
      <c r="F18" s="144"/>
      <c r="G18" s="144"/>
      <c r="H18" s="145"/>
      <c r="I18" s="145"/>
      <c r="J18" s="145"/>
      <c r="K18" s="145"/>
      <c r="L18" s="145"/>
      <c r="M18" s="145"/>
      <c r="N18" s="145"/>
      <c r="O18" s="145"/>
    </row>
    <row r="19" spans="1:15" s="84" customFormat="1" ht="15" customHeight="1">
      <c r="A19" s="146"/>
      <c r="B19" s="147" t="s">
        <v>433</v>
      </c>
      <c r="C19" s="146" t="s">
        <v>3</v>
      </c>
      <c r="D19" s="131">
        <f>D28+D52+D77</f>
        <v>81</v>
      </c>
      <c r="E19" s="131">
        <f>E28+E52+E77</f>
        <v>82.37</v>
      </c>
      <c r="F19" s="148">
        <f aca="true" t="shared" si="4" ref="F19:N19">F30+F39+F52+F63+F75+F78+F81+F89</f>
        <v>0</v>
      </c>
      <c r="G19" s="148">
        <f t="shared" si="4"/>
        <v>7.3</v>
      </c>
      <c r="H19" s="148">
        <f t="shared" si="4"/>
        <v>21.15</v>
      </c>
      <c r="I19" s="148">
        <f t="shared" si="4"/>
        <v>4.41</v>
      </c>
      <c r="J19" s="148">
        <f t="shared" si="4"/>
        <v>14.35</v>
      </c>
      <c r="K19" s="148">
        <f t="shared" si="4"/>
        <v>11.52</v>
      </c>
      <c r="L19" s="148">
        <f t="shared" si="4"/>
        <v>8.5</v>
      </c>
      <c r="M19" s="148">
        <f t="shared" si="4"/>
        <v>2.21</v>
      </c>
      <c r="N19" s="148">
        <f t="shared" si="4"/>
        <v>23.7</v>
      </c>
      <c r="O19" s="149"/>
    </row>
    <row r="20" spans="1:15" s="84" customFormat="1" ht="15" customHeight="1">
      <c r="A20" s="146"/>
      <c r="B20" s="150" t="s">
        <v>434</v>
      </c>
      <c r="C20" s="146" t="s">
        <v>3</v>
      </c>
      <c r="D20" s="143">
        <f>D41+D42+D56</f>
        <v>27</v>
      </c>
      <c r="E20" s="143">
        <f>E41+E42+E56</f>
        <v>28</v>
      </c>
      <c r="F20" s="141"/>
      <c r="G20" s="151">
        <f aca="true" t="shared" si="5" ref="G20:N20">G33+G41+G42+G56+G60</f>
        <v>2.5</v>
      </c>
      <c r="H20" s="141">
        <f t="shared" si="5"/>
        <v>14.1</v>
      </c>
      <c r="I20" s="151">
        <f t="shared" si="5"/>
        <v>1.5</v>
      </c>
      <c r="J20" s="141"/>
      <c r="K20" s="141">
        <f t="shared" si="5"/>
        <v>0.5</v>
      </c>
      <c r="L20" s="141"/>
      <c r="M20" s="141">
        <f t="shared" si="5"/>
        <v>0.4</v>
      </c>
      <c r="N20" s="151">
        <f t="shared" si="5"/>
        <v>9</v>
      </c>
      <c r="O20" s="149"/>
    </row>
    <row r="21" spans="1:15" s="84" customFormat="1" ht="15" customHeight="1">
      <c r="A21" s="152" t="s">
        <v>6</v>
      </c>
      <c r="B21" s="153" t="s">
        <v>435</v>
      </c>
      <c r="C21" s="146"/>
      <c r="D21" s="131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49"/>
    </row>
    <row r="22" spans="1:15" s="84" customFormat="1" ht="15" customHeight="1">
      <c r="A22" s="146"/>
      <c r="B22" s="154" t="s">
        <v>436</v>
      </c>
      <c r="C22" s="146" t="s">
        <v>40</v>
      </c>
      <c r="D22" s="140">
        <f>+D29</f>
        <v>104.79999999999998</v>
      </c>
      <c r="E22" s="141">
        <f>+E29</f>
        <v>104.79999999999998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49"/>
    </row>
    <row r="23" spans="1:15" s="83" customFormat="1" ht="15" customHeight="1">
      <c r="A23" s="146"/>
      <c r="B23" s="154" t="s">
        <v>437</v>
      </c>
      <c r="C23" s="146" t="s">
        <v>40</v>
      </c>
      <c r="D23" s="140">
        <f>+D24</f>
        <v>19.6</v>
      </c>
      <c r="E23" s="141">
        <f>+E24</f>
        <v>19.6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27"/>
    </row>
    <row r="24" spans="1:15" s="83" customFormat="1" ht="15" customHeight="1">
      <c r="A24" s="146"/>
      <c r="B24" s="154" t="s">
        <v>438</v>
      </c>
      <c r="C24" s="146" t="s">
        <v>40</v>
      </c>
      <c r="D24" s="131">
        <f>+D32+D35</f>
        <v>19.6</v>
      </c>
      <c r="E24" s="132">
        <f>+E32+E35</f>
        <v>19.6</v>
      </c>
      <c r="F24" s="156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s="83" customFormat="1" ht="15" customHeight="1">
      <c r="A25" s="146"/>
      <c r="B25" s="150" t="s">
        <v>439</v>
      </c>
      <c r="C25" s="146" t="s">
        <v>7</v>
      </c>
      <c r="D25" s="131"/>
      <c r="E25" s="132"/>
      <c r="F25" s="126"/>
      <c r="G25" s="126"/>
      <c r="H25" s="126"/>
      <c r="I25" s="126"/>
      <c r="J25" s="126"/>
      <c r="K25" s="126"/>
      <c r="L25" s="126"/>
      <c r="M25" s="126"/>
      <c r="N25" s="126"/>
      <c r="O25" s="127"/>
    </row>
    <row r="26" spans="1:15" s="83" customFormat="1" ht="15" customHeight="1">
      <c r="A26" s="152">
        <v>1</v>
      </c>
      <c r="B26" s="153" t="s">
        <v>440</v>
      </c>
      <c r="C26" s="146" t="s">
        <v>3</v>
      </c>
      <c r="D26" s="131">
        <f>D28+D52+D63</f>
        <v>52</v>
      </c>
      <c r="E26" s="132">
        <v>52.5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27"/>
    </row>
    <row r="27" spans="1:15" s="83" customFormat="1" ht="15" customHeight="1">
      <c r="A27" s="146" t="s">
        <v>9</v>
      </c>
      <c r="B27" s="154" t="s">
        <v>441</v>
      </c>
      <c r="C27" s="157"/>
      <c r="D27" s="131"/>
      <c r="E27" s="158"/>
      <c r="F27" s="155"/>
      <c r="G27" s="159"/>
      <c r="H27" s="127"/>
      <c r="I27" s="127"/>
      <c r="J27" s="127"/>
      <c r="K27" s="127"/>
      <c r="L27" s="127"/>
      <c r="M27" s="127"/>
      <c r="N27" s="159"/>
      <c r="O27" s="127"/>
    </row>
    <row r="28" spans="1:15" s="84" customFormat="1" ht="15" customHeight="1">
      <c r="A28" s="146" t="s">
        <v>14</v>
      </c>
      <c r="B28" s="154" t="s">
        <v>442</v>
      </c>
      <c r="C28" s="146" t="s">
        <v>3</v>
      </c>
      <c r="D28" s="143">
        <f>+D30+D39+D33</f>
        <v>21</v>
      </c>
      <c r="E28" s="143">
        <f>+E30+E39+E33</f>
        <v>21</v>
      </c>
      <c r="F28" s="143">
        <f aca="true" t="shared" si="6" ref="F28:N28">+F30+F39+F33</f>
        <v>0</v>
      </c>
      <c r="G28" s="143">
        <f t="shared" si="6"/>
        <v>2</v>
      </c>
      <c r="H28" s="143"/>
      <c r="I28" s="143"/>
      <c r="J28" s="143"/>
      <c r="K28" s="143">
        <f t="shared" si="6"/>
        <v>0.5</v>
      </c>
      <c r="L28" s="143"/>
      <c r="M28" s="143">
        <f t="shared" si="6"/>
        <v>0.8</v>
      </c>
      <c r="N28" s="143">
        <f t="shared" si="6"/>
        <v>17.5</v>
      </c>
      <c r="O28" s="149"/>
    </row>
    <row r="29" spans="1:15" s="84" customFormat="1" ht="15" customHeight="1">
      <c r="A29" s="146"/>
      <c r="B29" s="154" t="s">
        <v>443</v>
      </c>
      <c r="C29" s="146" t="s">
        <v>40</v>
      </c>
      <c r="D29" s="140">
        <f>+D32+D47+D35</f>
        <v>104.79999999999998</v>
      </c>
      <c r="E29" s="141">
        <f>+E32+E47+E35</f>
        <v>104.79999999999998</v>
      </c>
      <c r="F29" s="141">
        <f aca="true" t="shared" si="7" ref="F29:N29">+F32+F47+F35</f>
        <v>0</v>
      </c>
      <c r="G29" s="141">
        <f t="shared" si="7"/>
        <v>10.2</v>
      </c>
      <c r="H29" s="141">
        <f t="shared" si="7"/>
        <v>1.02</v>
      </c>
      <c r="I29" s="141"/>
      <c r="J29" s="141">
        <f t="shared" si="7"/>
        <v>0</v>
      </c>
      <c r="K29" s="141">
        <f t="shared" si="7"/>
        <v>1.8</v>
      </c>
      <c r="L29" s="141"/>
      <c r="M29" s="141">
        <f t="shared" si="7"/>
        <v>4.08</v>
      </c>
      <c r="N29" s="141">
        <f t="shared" si="7"/>
        <v>87.69999999999999</v>
      </c>
      <c r="O29" s="149"/>
    </row>
    <row r="30" spans="1:15" s="84" customFormat="1" ht="15" customHeight="1">
      <c r="A30" s="146" t="s">
        <v>10</v>
      </c>
      <c r="B30" s="154" t="s">
        <v>444</v>
      </c>
      <c r="C30" s="146" t="s">
        <v>3</v>
      </c>
      <c r="D30" s="143">
        <v>4</v>
      </c>
      <c r="E30" s="160">
        <v>4</v>
      </c>
      <c r="F30" s="160"/>
      <c r="G30" s="160"/>
      <c r="H30" s="160"/>
      <c r="I30" s="160"/>
      <c r="J30" s="160"/>
      <c r="K30" s="160"/>
      <c r="L30" s="160"/>
      <c r="M30" s="160"/>
      <c r="N30" s="160">
        <v>4</v>
      </c>
      <c r="O30" s="149"/>
    </row>
    <row r="31" spans="1:15" s="84" customFormat="1" ht="15" customHeight="1">
      <c r="A31" s="146"/>
      <c r="B31" s="154" t="s">
        <v>445</v>
      </c>
      <c r="C31" s="146" t="s">
        <v>446</v>
      </c>
      <c r="D31" s="143">
        <v>49</v>
      </c>
      <c r="E31" s="161">
        <v>49</v>
      </c>
      <c r="F31" s="155"/>
      <c r="G31" s="159"/>
      <c r="H31" s="159"/>
      <c r="I31" s="159"/>
      <c r="J31" s="159"/>
      <c r="K31" s="159"/>
      <c r="L31" s="159"/>
      <c r="M31" s="159"/>
      <c r="N31" s="159">
        <v>4.9</v>
      </c>
      <c r="O31" s="149"/>
    </row>
    <row r="32" spans="1:15" s="84" customFormat="1" ht="15" customHeight="1">
      <c r="A32" s="146"/>
      <c r="B32" s="154" t="s">
        <v>447</v>
      </c>
      <c r="C32" s="146" t="s">
        <v>40</v>
      </c>
      <c r="D32" s="140">
        <f>+D30*D31/10</f>
        <v>19.6</v>
      </c>
      <c r="E32" s="162">
        <v>19.6</v>
      </c>
      <c r="F32" s="155"/>
      <c r="G32" s="159"/>
      <c r="H32" s="159"/>
      <c r="I32" s="159"/>
      <c r="J32" s="159"/>
      <c r="K32" s="159"/>
      <c r="L32" s="159"/>
      <c r="M32" s="159"/>
      <c r="N32" s="159">
        <v>19.6</v>
      </c>
      <c r="O32" s="149"/>
    </row>
    <row r="33" spans="1:15" s="84" customFormat="1" ht="15" customHeight="1">
      <c r="A33" s="146" t="s">
        <v>10</v>
      </c>
      <c r="B33" s="154" t="s">
        <v>448</v>
      </c>
      <c r="C33" s="146" t="s">
        <v>3</v>
      </c>
      <c r="D33" s="143">
        <v>0</v>
      </c>
      <c r="E33" s="162"/>
      <c r="F33" s="155"/>
      <c r="G33" s="159"/>
      <c r="H33" s="159"/>
      <c r="I33" s="159"/>
      <c r="J33" s="159"/>
      <c r="K33" s="159"/>
      <c r="L33" s="159"/>
      <c r="M33" s="159"/>
      <c r="N33" s="159"/>
      <c r="O33" s="149"/>
    </row>
    <row r="34" spans="1:15" s="84" customFormat="1" ht="15" customHeight="1">
      <c r="A34" s="146"/>
      <c r="B34" s="154" t="s">
        <v>445</v>
      </c>
      <c r="C34" s="146" t="s">
        <v>446</v>
      </c>
      <c r="D34" s="143">
        <v>0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49"/>
    </row>
    <row r="35" spans="1:15" s="84" customFormat="1" ht="15" customHeight="1">
      <c r="A35" s="146"/>
      <c r="B35" s="154" t="s">
        <v>447</v>
      </c>
      <c r="C35" s="146" t="s">
        <v>40</v>
      </c>
      <c r="D35" s="140">
        <f>+D33*D34/10</f>
        <v>0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49"/>
    </row>
    <row r="36" spans="1:15" s="84" customFormat="1" ht="15" customHeight="1">
      <c r="A36" s="163"/>
      <c r="B36" s="150" t="s">
        <v>449</v>
      </c>
      <c r="C36" s="146" t="s">
        <v>3</v>
      </c>
      <c r="D36" s="143">
        <v>0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49"/>
    </row>
    <row r="37" spans="1:15" s="84" customFormat="1" ht="15" customHeight="1">
      <c r="A37" s="163"/>
      <c r="B37" s="154" t="s">
        <v>445</v>
      </c>
      <c r="C37" s="146" t="s">
        <v>446</v>
      </c>
      <c r="D37" s="143">
        <v>0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49"/>
    </row>
    <row r="38" spans="1:15" s="84" customFormat="1" ht="15" customHeight="1">
      <c r="A38" s="163"/>
      <c r="B38" s="154" t="s">
        <v>447</v>
      </c>
      <c r="C38" s="146" t="s">
        <v>40</v>
      </c>
      <c r="D38" s="143">
        <f>D36*D37/10</f>
        <v>0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49"/>
    </row>
    <row r="39" spans="1:15" s="84" customFormat="1" ht="15" customHeight="1">
      <c r="A39" s="146" t="s">
        <v>10</v>
      </c>
      <c r="B39" s="154" t="s">
        <v>450</v>
      </c>
      <c r="C39" s="146" t="s">
        <v>3</v>
      </c>
      <c r="D39" s="164">
        <f aca="true" t="shared" si="8" ref="D39:N39">+D40+D41+D42</f>
        <v>17</v>
      </c>
      <c r="E39" s="165">
        <f t="shared" si="8"/>
        <v>17</v>
      </c>
      <c r="F39" s="166"/>
      <c r="G39" s="166">
        <f t="shared" si="8"/>
        <v>2</v>
      </c>
      <c r="H39" s="166">
        <f t="shared" si="8"/>
        <v>0.2</v>
      </c>
      <c r="I39" s="166"/>
      <c r="J39" s="166"/>
      <c r="K39" s="166">
        <f t="shared" si="8"/>
        <v>0.5</v>
      </c>
      <c r="L39" s="166"/>
      <c r="M39" s="166">
        <f t="shared" si="8"/>
        <v>0.8</v>
      </c>
      <c r="N39" s="166">
        <f t="shared" si="8"/>
        <v>13.5</v>
      </c>
      <c r="O39" s="149"/>
    </row>
    <row r="40" spans="1:15" s="84" customFormat="1" ht="15" customHeight="1">
      <c r="A40" s="146"/>
      <c r="B40" s="154" t="s">
        <v>451</v>
      </c>
      <c r="C40" s="146" t="s">
        <v>3</v>
      </c>
      <c r="D40" s="164">
        <v>8</v>
      </c>
      <c r="E40" s="160">
        <v>8</v>
      </c>
      <c r="F40" s="160"/>
      <c r="G40" s="159">
        <v>1</v>
      </c>
      <c r="H40" s="159">
        <v>0.1</v>
      </c>
      <c r="I40" s="159"/>
      <c r="J40" s="159"/>
      <c r="K40" s="159"/>
      <c r="L40" s="159"/>
      <c r="M40" s="159">
        <v>0.4</v>
      </c>
      <c r="N40" s="159">
        <v>6.5</v>
      </c>
      <c r="O40" s="149"/>
    </row>
    <row r="41" spans="1:15" s="84" customFormat="1" ht="15" customHeight="1">
      <c r="A41" s="146"/>
      <c r="B41" s="154" t="s">
        <v>452</v>
      </c>
      <c r="C41" s="146" t="s">
        <v>3</v>
      </c>
      <c r="D41" s="164">
        <v>8</v>
      </c>
      <c r="E41" s="160">
        <v>8</v>
      </c>
      <c r="F41" s="160"/>
      <c r="G41" s="159">
        <v>1</v>
      </c>
      <c r="H41" s="159">
        <v>0.1</v>
      </c>
      <c r="I41" s="159"/>
      <c r="J41" s="159"/>
      <c r="K41" s="159"/>
      <c r="L41" s="159"/>
      <c r="M41" s="159">
        <v>0.4</v>
      </c>
      <c r="N41" s="159">
        <v>6.5</v>
      </c>
      <c r="O41" s="149"/>
    </row>
    <row r="42" spans="1:15" s="83" customFormat="1" ht="15" customHeight="1">
      <c r="A42" s="146"/>
      <c r="B42" s="154" t="s">
        <v>453</v>
      </c>
      <c r="C42" s="146" t="s">
        <v>3</v>
      </c>
      <c r="D42" s="164">
        <v>1</v>
      </c>
      <c r="E42" s="161">
        <v>1</v>
      </c>
      <c r="F42" s="126"/>
      <c r="G42" s="127"/>
      <c r="H42" s="127"/>
      <c r="I42" s="127"/>
      <c r="J42" s="127"/>
      <c r="K42" s="167">
        <v>0.5</v>
      </c>
      <c r="L42" s="127"/>
      <c r="M42" s="167"/>
      <c r="N42" s="167">
        <v>0.5</v>
      </c>
      <c r="O42" s="127"/>
    </row>
    <row r="43" spans="1:15" s="84" customFormat="1" ht="15" customHeight="1">
      <c r="A43" s="146"/>
      <c r="B43" s="154" t="s">
        <v>445</v>
      </c>
      <c r="C43" s="146" t="s">
        <v>446</v>
      </c>
      <c r="D43" s="168">
        <v>50.1</v>
      </c>
      <c r="E43" s="169">
        <v>50.1</v>
      </c>
      <c r="F43" s="169"/>
      <c r="G43" s="169"/>
      <c r="H43" s="169"/>
      <c r="I43" s="169"/>
      <c r="J43" s="169"/>
      <c r="K43" s="169"/>
      <c r="L43" s="169"/>
      <c r="M43" s="169"/>
      <c r="N43" s="169"/>
      <c r="O43" s="149"/>
    </row>
    <row r="44" spans="1:15" s="84" customFormat="1" ht="15" customHeight="1">
      <c r="A44" s="146"/>
      <c r="B44" s="154" t="s">
        <v>451</v>
      </c>
      <c r="C44" s="146" t="s">
        <v>446</v>
      </c>
      <c r="D44" s="164">
        <v>55</v>
      </c>
      <c r="E44" s="155">
        <v>55</v>
      </c>
      <c r="F44" s="155"/>
      <c r="G44" s="155">
        <v>55</v>
      </c>
      <c r="H44" s="155">
        <v>55</v>
      </c>
      <c r="I44" s="155"/>
      <c r="J44" s="155"/>
      <c r="K44" s="155"/>
      <c r="L44" s="155"/>
      <c r="M44" s="155">
        <v>55</v>
      </c>
      <c r="N44" s="155">
        <v>55</v>
      </c>
      <c r="O44" s="149"/>
    </row>
    <row r="45" spans="1:15" s="83" customFormat="1" ht="15" customHeight="1">
      <c r="A45" s="146"/>
      <c r="B45" s="154" t="s">
        <v>452</v>
      </c>
      <c r="C45" s="146" t="s">
        <v>446</v>
      </c>
      <c r="D45" s="164">
        <v>47</v>
      </c>
      <c r="E45" s="155">
        <v>47</v>
      </c>
      <c r="F45" s="155"/>
      <c r="G45" s="155">
        <v>47</v>
      </c>
      <c r="H45" s="155">
        <v>47</v>
      </c>
      <c r="I45" s="155"/>
      <c r="J45" s="155"/>
      <c r="K45" s="155"/>
      <c r="L45" s="155"/>
      <c r="M45" s="155">
        <v>47</v>
      </c>
      <c r="N45" s="155">
        <v>47</v>
      </c>
      <c r="O45" s="127"/>
    </row>
    <row r="46" spans="1:15" s="84" customFormat="1" ht="15" customHeight="1">
      <c r="A46" s="146"/>
      <c r="B46" s="154" t="s">
        <v>453</v>
      </c>
      <c r="C46" s="146" t="s">
        <v>446</v>
      </c>
      <c r="D46" s="164">
        <v>36</v>
      </c>
      <c r="E46" s="170">
        <v>36</v>
      </c>
      <c r="F46" s="171"/>
      <c r="G46" s="171"/>
      <c r="H46" s="171"/>
      <c r="I46" s="171"/>
      <c r="J46" s="171"/>
      <c r="K46" s="170">
        <v>36</v>
      </c>
      <c r="L46" s="171"/>
      <c r="M46" s="171"/>
      <c r="N46" s="170">
        <v>36</v>
      </c>
      <c r="O46" s="149"/>
    </row>
    <row r="47" spans="1:15" s="84" customFormat="1" ht="15" customHeight="1">
      <c r="A47" s="146"/>
      <c r="B47" s="154" t="s">
        <v>447</v>
      </c>
      <c r="C47" s="146" t="s">
        <v>40</v>
      </c>
      <c r="D47" s="168">
        <f aca="true" t="shared" si="9" ref="D47:N47">+D48+D49+D50</f>
        <v>85.19999999999999</v>
      </c>
      <c r="E47" s="169">
        <f t="shared" si="9"/>
        <v>85.19999999999999</v>
      </c>
      <c r="F47" s="169"/>
      <c r="G47" s="169">
        <f t="shared" si="9"/>
        <v>10.2</v>
      </c>
      <c r="H47" s="172">
        <f t="shared" si="9"/>
        <v>1.02</v>
      </c>
      <c r="I47" s="169"/>
      <c r="J47" s="169"/>
      <c r="K47" s="169">
        <f t="shared" si="9"/>
        <v>1.8</v>
      </c>
      <c r="L47" s="169"/>
      <c r="M47" s="172">
        <f t="shared" si="9"/>
        <v>4.08</v>
      </c>
      <c r="N47" s="169">
        <f t="shared" si="9"/>
        <v>68.1</v>
      </c>
      <c r="O47" s="149"/>
    </row>
    <row r="48" spans="1:15" s="85" customFormat="1" ht="15" customHeight="1">
      <c r="A48" s="146"/>
      <c r="B48" s="154" t="s">
        <v>451</v>
      </c>
      <c r="C48" s="146" t="s">
        <v>40</v>
      </c>
      <c r="D48" s="164">
        <f>D40*D44/10</f>
        <v>44</v>
      </c>
      <c r="E48" s="164">
        <f>E40*E44/10</f>
        <v>44</v>
      </c>
      <c r="F48" s="173"/>
      <c r="G48" s="174">
        <f>G40*G44*0.1</f>
        <v>5.5</v>
      </c>
      <c r="H48" s="175">
        <f aca="true" t="shared" si="10" ref="H48:N48">H40*H44*0.1</f>
        <v>0.55</v>
      </c>
      <c r="I48" s="173"/>
      <c r="J48" s="173"/>
      <c r="K48" s="173"/>
      <c r="L48" s="173"/>
      <c r="M48" s="173">
        <f t="shared" si="10"/>
        <v>2.2</v>
      </c>
      <c r="N48" s="173">
        <f t="shared" si="10"/>
        <v>35.75</v>
      </c>
      <c r="O48" s="176"/>
    </row>
    <row r="49" spans="1:15" s="84" customFormat="1" ht="15" customHeight="1">
      <c r="A49" s="146"/>
      <c r="B49" s="154" t="s">
        <v>452</v>
      </c>
      <c r="C49" s="146" t="s">
        <v>40</v>
      </c>
      <c r="D49" s="168">
        <f>+D41*D45/10</f>
        <v>37.6</v>
      </c>
      <c r="E49" s="168">
        <f>+E41*E45/10</f>
        <v>37.6</v>
      </c>
      <c r="F49" s="160"/>
      <c r="G49" s="126">
        <f>G41*G45*0.1</f>
        <v>4.7</v>
      </c>
      <c r="H49" s="126">
        <f aca="true" t="shared" si="11" ref="H49:N49">H41*H45*0.1</f>
        <v>0.47000000000000003</v>
      </c>
      <c r="I49" s="126"/>
      <c r="J49" s="126"/>
      <c r="K49" s="126"/>
      <c r="L49" s="126"/>
      <c r="M49" s="126">
        <f t="shared" si="11"/>
        <v>1.8800000000000001</v>
      </c>
      <c r="N49" s="126">
        <f t="shared" si="11"/>
        <v>30.55</v>
      </c>
      <c r="O49" s="149"/>
    </row>
    <row r="50" spans="1:15" s="84" customFormat="1" ht="15" customHeight="1">
      <c r="A50" s="146"/>
      <c r="B50" s="154" t="s">
        <v>453</v>
      </c>
      <c r="C50" s="146" t="s">
        <v>40</v>
      </c>
      <c r="D50" s="168">
        <f>+D42*D46/10</f>
        <v>3.6</v>
      </c>
      <c r="E50" s="168">
        <f>+E42*E46/10</f>
        <v>3.6</v>
      </c>
      <c r="F50" s="160"/>
      <c r="G50" s="160"/>
      <c r="H50" s="160"/>
      <c r="I50" s="160"/>
      <c r="J50" s="160"/>
      <c r="K50" s="160">
        <f>K42*K46*0.1</f>
        <v>1.8</v>
      </c>
      <c r="L50" s="160"/>
      <c r="M50" s="160"/>
      <c r="N50" s="160">
        <f>N42*N46*0.1</f>
        <v>1.8</v>
      </c>
      <c r="O50" s="149"/>
    </row>
    <row r="51" spans="1:15" s="83" customFormat="1" ht="15" customHeight="1">
      <c r="A51" s="146" t="s">
        <v>11</v>
      </c>
      <c r="B51" s="154" t="s">
        <v>454</v>
      </c>
      <c r="C51" s="146"/>
      <c r="D51" s="177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27"/>
    </row>
    <row r="52" spans="1:15" s="84" customFormat="1" ht="15" customHeight="1">
      <c r="A52" s="146"/>
      <c r="B52" s="154" t="s">
        <v>442</v>
      </c>
      <c r="C52" s="146" t="s">
        <v>3</v>
      </c>
      <c r="D52" s="164">
        <f aca="true" t="shared" si="12" ref="D52:N52">+D54+D59</f>
        <v>30</v>
      </c>
      <c r="E52" s="172">
        <f>E54+E59</f>
        <v>31</v>
      </c>
      <c r="F52" s="172"/>
      <c r="G52" s="172">
        <f t="shared" si="12"/>
        <v>3</v>
      </c>
      <c r="H52" s="172">
        <f t="shared" si="12"/>
        <v>20</v>
      </c>
      <c r="I52" s="172">
        <f t="shared" si="12"/>
        <v>3</v>
      </c>
      <c r="J52" s="172"/>
      <c r="K52" s="172"/>
      <c r="L52" s="172">
        <f t="shared" si="12"/>
        <v>2</v>
      </c>
      <c r="M52" s="172"/>
      <c r="N52" s="172">
        <f t="shared" si="12"/>
        <v>3</v>
      </c>
      <c r="O52" s="149"/>
    </row>
    <row r="53" spans="1:15" s="83" customFormat="1" ht="15" customHeight="1">
      <c r="A53" s="146"/>
      <c r="B53" s="154" t="s">
        <v>443</v>
      </c>
      <c r="C53" s="146" t="s">
        <v>40</v>
      </c>
      <c r="D53" s="168">
        <f aca="true" t="shared" si="13" ref="D53:N53">+D58+D62</f>
        <v>278.7</v>
      </c>
      <c r="E53" s="169">
        <f t="shared" si="13"/>
        <v>288.2</v>
      </c>
      <c r="F53" s="172"/>
      <c r="G53" s="172">
        <f t="shared" si="13"/>
        <v>28.5</v>
      </c>
      <c r="H53" s="172">
        <f t="shared" si="13"/>
        <v>187.9</v>
      </c>
      <c r="I53" s="172">
        <f t="shared" si="13"/>
        <v>28.5</v>
      </c>
      <c r="J53" s="172"/>
      <c r="K53" s="172"/>
      <c r="L53" s="172">
        <f t="shared" si="13"/>
        <v>14.8</v>
      </c>
      <c r="M53" s="172"/>
      <c r="N53" s="172">
        <f t="shared" si="13"/>
        <v>28.5</v>
      </c>
      <c r="O53" s="127"/>
    </row>
    <row r="54" spans="1:15" s="84" customFormat="1" ht="15" customHeight="1">
      <c r="A54" s="146" t="s">
        <v>10</v>
      </c>
      <c r="B54" s="154" t="s">
        <v>455</v>
      </c>
      <c r="C54" s="146" t="s">
        <v>3</v>
      </c>
      <c r="D54" s="164">
        <f aca="true" t="shared" si="14" ref="D54:N54">+D55+D56</f>
        <v>27</v>
      </c>
      <c r="E54" s="164">
        <f t="shared" si="14"/>
        <v>28</v>
      </c>
      <c r="F54" s="164"/>
      <c r="G54" s="164">
        <f t="shared" si="14"/>
        <v>3</v>
      </c>
      <c r="H54" s="164">
        <f t="shared" si="14"/>
        <v>19</v>
      </c>
      <c r="I54" s="164">
        <f t="shared" si="14"/>
        <v>3</v>
      </c>
      <c r="J54" s="164"/>
      <c r="K54" s="164"/>
      <c r="L54" s="164"/>
      <c r="M54" s="164"/>
      <c r="N54" s="164">
        <f t="shared" si="14"/>
        <v>3</v>
      </c>
      <c r="O54" s="149"/>
    </row>
    <row r="55" spans="1:15" s="84" customFormat="1" ht="15" customHeight="1">
      <c r="A55" s="146"/>
      <c r="B55" s="154" t="s">
        <v>456</v>
      </c>
      <c r="C55" s="146" t="s">
        <v>3</v>
      </c>
      <c r="D55" s="168">
        <v>9</v>
      </c>
      <c r="E55" s="159">
        <f aca="true" t="shared" si="15" ref="E55:E63">SUM(G55:N55)</f>
        <v>9</v>
      </c>
      <c r="F55" s="159"/>
      <c r="G55" s="159">
        <v>1.5</v>
      </c>
      <c r="H55" s="159">
        <v>5</v>
      </c>
      <c r="I55" s="149">
        <v>1.5</v>
      </c>
      <c r="J55" s="149"/>
      <c r="K55" s="149"/>
      <c r="L55" s="149"/>
      <c r="M55" s="149"/>
      <c r="N55" s="149">
        <v>1</v>
      </c>
      <c r="O55" s="149"/>
    </row>
    <row r="56" spans="1:15" s="84" customFormat="1" ht="15" customHeight="1">
      <c r="A56" s="146"/>
      <c r="B56" s="154" t="s">
        <v>457</v>
      </c>
      <c r="C56" s="146" t="s">
        <v>3</v>
      </c>
      <c r="D56" s="164">
        <v>18</v>
      </c>
      <c r="E56" s="159">
        <f t="shared" si="15"/>
        <v>19</v>
      </c>
      <c r="F56" s="159"/>
      <c r="G56" s="159">
        <v>1.5</v>
      </c>
      <c r="H56" s="159">
        <v>14</v>
      </c>
      <c r="I56" s="149">
        <v>1.5</v>
      </c>
      <c r="J56" s="149"/>
      <c r="K56" s="149"/>
      <c r="L56" s="149"/>
      <c r="M56" s="149"/>
      <c r="N56" s="149">
        <v>2</v>
      </c>
      <c r="O56" s="149"/>
    </row>
    <row r="57" spans="1:15" s="84" customFormat="1" ht="15" customHeight="1">
      <c r="A57" s="146"/>
      <c r="B57" s="154" t="s">
        <v>458</v>
      </c>
      <c r="C57" s="146" t="s">
        <v>446</v>
      </c>
      <c r="D57" s="164">
        <v>95</v>
      </c>
      <c r="E57" s="159">
        <v>95</v>
      </c>
      <c r="F57" s="161"/>
      <c r="G57" s="161">
        <v>95</v>
      </c>
      <c r="H57" s="161">
        <v>95</v>
      </c>
      <c r="I57" s="161">
        <v>95</v>
      </c>
      <c r="J57" s="161"/>
      <c r="K57" s="161"/>
      <c r="L57" s="161"/>
      <c r="M57" s="161"/>
      <c r="N57" s="161">
        <v>95</v>
      </c>
      <c r="O57" s="149"/>
    </row>
    <row r="58" spans="1:15" s="84" customFormat="1" ht="15" customHeight="1">
      <c r="A58" s="146"/>
      <c r="B58" s="154" t="s">
        <v>459</v>
      </c>
      <c r="C58" s="146" t="s">
        <v>40</v>
      </c>
      <c r="D58" s="168">
        <f>D54*D57*0.1</f>
        <v>256.5</v>
      </c>
      <c r="E58" s="178">
        <f>E54*E57*0.1</f>
        <v>266</v>
      </c>
      <c r="F58" s="172"/>
      <c r="G58" s="172">
        <f>G57*G54*0.1</f>
        <v>28.5</v>
      </c>
      <c r="H58" s="172">
        <f aca="true" t="shared" si="16" ref="H58:N58">H57*H54*0.1</f>
        <v>180.5</v>
      </c>
      <c r="I58" s="172">
        <f t="shared" si="16"/>
        <v>28.5</v>
      </c>
      <c r="J58" s="172"/>
      <c r="K58" s="172"/>
      <c r="L58" s="172"/>
      <c r="M58" s="172"/>
      <c r="N58" s="172">
        <f t="shared" si="16"/>
        <v>28.5</v>
      </c>
      <c r="O58" s="149"/>
    </row>
    <row r="59" spans="1:15" s="84" customFormat="1" ht="15" customHeight="1">
      <c r="A59" s="146" t="s">
        <v>10</v>
      </c>
      <c r="B59" s="154" t="s">
        <v>460</v>
      </c>
      <c r="C59" s="146" t="s">
        <v>3</v>
      </c>
      <c r="D59" s="164">
        <v>3</v>
      </c>
      <c r="E59" s="159">
        <v>3</v>
      </c>
      <c r="F59" s="158"/>
      <c r="G59" s="159"/>
      <c r="H59" s="159">
        <v>1</v>
      </c>
      <c r="I59" s="159"/>
      <c r="J59" s="159"/>
      <c r="K59" s="159"/>
      <c r="L59" s="159">
        <v>2</v>
      </c>
      <c r="M59" s="159"/>
      <c r="N59" s="159"/>
      <c r="O59" s="149"/>
    </row>
    <row r="60" spans="1:15" s="84" customFormat="1" ht="15" customHeight="1">
      <c r="A60" s="146"/>
      <c r="B60" s="179" t="s">
        <v>461</v>
      </c>
      <c r="C60" s="152" t="s">
        <v>3</v>
      </c>
      <c r="D60" s="164">
        <v>0</v>
      </c>
      <c r="E60" s="159">
        <f t="shared" si="15"/>
        <v>0</v>
      </c>
      <c r="F60" s="158"/>
      <c r="G60" s="149"/>
      <c r="H60" s="149"/>
      <c r="I60" s="149"/>
      <c r="J60" s="149"/>
      <c r="K60" s="149"/>
      <c r="L60" s="149"/>
      <c r="M60" s="149"/>
      <c r="N60" s="149"/>
      <c r="O60" s="149"/>
    </row>
    <row r="61" spans="1:15" s="84" customFormat="1" ht="15" customHeight="1">
      <c r="A61" s="146"/>
      <c r="B61" s="154" t="s">
        <v>445</v>
      </c>
      <c r="C61" s="146" t="s">
        <v>446</v>
      </c>
      <c r="D61" s="143">
        <v>74</v>
      </c>
      <c r="E61" s="159">
        <v>74</v>
      </c>
      <c r="F61" s="158"/>
      <c r="G61" s="159"/>
      <c r="H61" s="149">
        <v>74</v>
      </c>
      <c r="I61" s="149"/>
      <c r="J61" s="149"/>
      <c r="K61" s="149"/>
      <c r="L61" s="149">
        <v>74</v>
      </c>
      <c r="M61" s="149"/>
      <c r="N61" s="149"/>
      <c r="O61" s="149"/>
    </row>
    <row r="62" spans="1:15" s="84" customFormat="1" ht="15" customHeight="1">
      <c r="A62" s="146"/>
      <c r="B62" s="154" t="s">
        <v>447</v>
      </c>
      <c r="C62" s="146" t="s">
        <v>40</v>
      </c>
      <c r="D62" s="140">
        <f>D59*D61*0.1</f>
        <v>22.200000000000003</v>
      </c>
      <c r="E62" s="159">
        <f>E59*E61*0.1</f>
        <v>22.200000000000003</v>
      </c>
      <c r="F62" s="141"/>
      <c r="G62" s="141"/>
      <c r="H62" s="141">
        <f>H59*H61*0.1</f>
        <v>7.4</v>
      </c>
      <c r="I62" s="141">
        <f>I59*I61*0.1</f>
        <v>0</v>
      </c>
      <c r="J62" s="141">
        <f>J59*J61*0.1</f>
        <v>0</v>
      </c>
      <c r="K62" s="141">
        <f>K59*K61*0.1</f>
        <v>0</v>
      </c>
      <c r="L62" s="141">
        <f>L59*L61*0.1</f>
        <v>14.8</v>
      </c>
      <c r="M62" s="141"/>
      <c r="N62" s="141"/>
      <c r="O62" s="149"/>
    </row>
    <row r="63" spans="1:15" s="83" customFormat="1" ht="19.5" customHeight="1">
      <c r="A63" s="146" t="s">
        <v>23</v>
      </c>
      <c r="B63" s="154" t="s">
        <v>462</v>
      </c>
      <c r="C63" s="146" t="s">
        <v>8</v>
      </c>
      <c r="D63" s="155">
        <v>1</v>
      </c>
      <c r="E63" s="159">
        <f t="shared" si="15"/>
        <v>1</v>
      </c>
      <c r="F63" s="126"/>
      <c r="G63" s="126"/>
      <c r="H63" s="126"/>
      <c r="I63" s="126"/>
      <c r="J63" s="126"/>
      <c r="K63" s="126"/>
      <c r="L63" s="126"/>
      <c r="M63" s="126"/>
      <c r="N63" s="155">
        <v>1</v>
      </c>
      <c r="O63" s="127"/>
    </row>
    <row r="64" spans="1:15" s="6" customFormat="1" ht="15" customHeight="1">
      <c r="A64" s="152">
        <v>2</v>
      </c>
      <c r="B64" s="153" t="s">
        <v>463</v>
      </c>
      <c r="C64" s="146" t="s">
        <v>3</v>
      </c>
      <c r="D64" s="131">
        <f>D77</f>
        <v>30</v>
      </c>
      <c r="E64" s="131">
        <f>E77</f>
        <v>30.369999999999997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80"/>
    </row>
    <row r="65" spans="1:15" s="84" customFormat="1" ht="15" customHeight="1">
      <c r="A65" s="146" t="s">
        <v>9</v>
      </c>
      <c r="B65" s="154" t="s">
        <v>464</v>
      </c>
      <c r="C65" s="146" t="s">
        <v>3</v>
      </c>
      <c r="D65" s="131">
        <f>+D66+D69+D72</f>
        <v>0</v>
      </c>
      <c r="E65" s="158"/>
      <c r="F65" s="126"/>
      <c r="G65" s="159"/>
      <c r="H65" s="159"/>
      <c r="I65" s="159"/>
      <c r="J65" s="159"/>
      <c r="K65" s="159"/>
      <c r="L65" s="159"/>
      <c r="M65" s="159"/>
      <c r="N65" s="159"/>
      <c r="O65" s="149"/>
    </row>
    <row r="66" spans="1:15" s="84" customFormat="1" ht="15" customHeight="1" hidden="1">
      <c r="A66" s="146" t="s">
        <v>465</v>
      </c>
      <c r="B66" s="154" t="s">
        <v>466</v>
      </c>
      <c r="C66" s="146" t="s">
        <v>3</v>
      </c>
      <c r="D66" s="140">
        <v>0</v>
      </c>
      <c r="E66" s="158"/>
      <c r="F66" s="126"/>
      <c r="G66" s="159"/>
      <c r="H66" s="149"/>
      <c r="I66" s="149"/>
      <c r="J66" s="149"/>
      <c r="K66" s="149"/>
      <c r="L66" s="149"/>
      <c r="M66" s="149"/>
      <c r="N66" s="149"/>
      <c r="O66" s="149"/>
    </row>
    <row r="67" spans="1:15" s="84" customFormat="1" ht="15" customHeight="1" hidden="1">
      <c r="A67" s="146"/>
      <c r="B67" s="154" t="s">
        <v>467</v>
      </c>
      <c r="C67" s="146" t="s">
        <v>446</v>
      </c>
      <c r="D67" s="140">
        <v>0</v>
      </c>
      <c r="E67" s="158"/>
      <c r="F67" s="126"/>
      <c r="G67" s="159"/>
      <c r="H67" s="149"/>
      <c r="I67" s="149"/>
      <c r="J67" s="149"/>
      <c r="K67" s="149"/>
      <c r="L67" s="149"/>
      <c r="M67" s="159"/>
      <c r="N67" s="149"/>
      <c r="O67" s="149"/>
    </row>
    <row r="68" spans="1:15" s="84" customFormat="1" ht="15" customHeight="1" hidden="1">
      <c r="A68" s="146"/>
      <c r="B68" s="154" t="s">
        <v>468</v>
      </c>
      <c r="C68" s="146" t="s">
        <v>40</v>
      </c>
      <c r="D68" s="143">
        <f>+D67*D66/10</f>
        <v>0</v>
      </c>
      <c r="E68" s="158"/>
      <c r="F68" s="126"/>
      <c r="G68" s="159"/>
      <c r="H68" s="159"/>
      <c r="I68" s="159"/>
      <c r="J68" s="159"/>
      <c r="K68" s="159"/>
      <c r="L68" s="159"/>
      <c r="M68" s="159"/>
      <c r="N68" s="160"/>
      <c r="O68" s="149"/>
    </row>
    <row r="69" spans="1:15" s="84" customFormat="1" ht="15" customHeight="1" hidden="1">
      <c r="A69" s="146" t="s">
        <v>465</v>
      </c>
      <c r="B69" s="154" t="s">
        <v>469</v>
      </c>
      <c r="C69" s="146" t="s">
        <v>3</v>
      </c>
      <c r="D69" s="143">
        <v>0</v>
      </c>
      <c r="E69" s="181"/>
      <c r="F69" s="126"/>
      <c r="G69" s="181"/>
      <c r="H69" s="181"/>
      <c r="I69" s="181"/>
      <c r="J69" s="181"/>
      <c r="K69" s="181"/>
      <c r="L69" s="181"/>
      <c r="M69" s="181"/>
      <c r="N69" s="181"/>
      <c r="O69" s="149"/>
    </row>
    <row r="70" spans="1:15" s="83" customFormat="1" ht="15" customHeight="1" hidden="1">
      <c r="A70" s="146"/>
      <c r="B70" s="154" t="s">
        <v>467</v>
      </c>
      <c r="C70" s="146" t="s">
        <v>446</v>
      </c>
      <c r="D70" s="140">
        <v>0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27"/>
    </row>
    <row r="71" spans="1:15" s="84" customFormat="1" ht="15" customHeight="1" hidden="1">
      <c r="A71" s="146"/>
      <c r="B71" s="154" t="s">
        <v>468</v>
      </c>
      <c r="C71" s="146" t="s">
        <v>40</v>
      </c>
      <c r="D71" s="131">
        <f>+D70*D69/10</f>
        <v>0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9"/>
    </row>
    <row r="72" spans="1:15" s="83" customFormat="1" ht="15" customHeight="1" hidden="1">
      <c r="A72" s="146" t="s">
        <v>465</v>
      </c>
      <c r="B72" s="154" t="s">
        <v>470</v>
      </c>
      <c r="C72" s="146" t="s">
        <v>3</v>
      </c>
      <c r="D72" s="140">
        <v>0</v>
      </c>
      <c r="E72" s="126"/>
      <c r="F72" s="155"/>
      <c r="G72" s="126"/>
      <c r="H72" s="126"/>
      <c r="I72" s="126"/>
      <c r="J72" s="126"/>
      <c r="K72" s="126"/>
      <c r="L72" s="126"/>
      <c r="M72" s="126"/>
      <c r="N72" s="126"/>
      <c r="O72" s="127"/>
    </row>
    <row r="73" spans="1:15" s="83" customFormat="1" ht="15" customHeight="1" hidden="1">
      <c r="A73" s="146"/>
      <c r="B73" s="154" t="s">
        <v>445</v>
      </c>
      <c r="C73" s="146" t="s">
        <v>446</v>
      </c>
      <c r="D73" s="143">
        <v>0</v>
      </c>
      <c r="E73" s="155"/>
      <c r="F73" s="155"/>
      <c r="G73" s="155"/>
      <c r="H73" s="127"/>
      <c r="I73" s="127"/>
      <c r="J73" s="127"/>
      <c r="K73" s="127"/>
      <c r="L73" s="127"/>
      <c r="M73" s="127"/>
      <c r="N73" s="127"/>
      <c r="O73" s="127"/>
    </row>
    <row r="74" spans="1:15" s="83" customFormat="1" ht="15" customHeight="1" hidden="1">
      <c r="A74" s="146"/>
      <c r="B74" s="154" t="s">
        <v>471</v>
      </c>
      <c r="C74" s="146" t="s">
        <v>40</v>
      </c>
      <c r="D74" s="143">
        <f>+D73*D72/10</f>
        <v>0</v>
      </c>
      <c r="E74" s="126"/>
      <c r="F74" s="155"/>
      <c r="G74" s="126"/>
      <c r="H74" s="126"/>
      <c r="I74" s="126"/>
      <c r="J74" s="126"/>
      <c r="K74" s="126"/>
      <c r="L74" s="126"/>
      <c r="M74" s="126"/>
      <c r="N74" s="126"/>
      <c r="O74" s="127"/>
    </row>
    <row r="75" spans="1:15" s="86" customFormat="1" ht="15" customHeight="1">
      <c r="A75" s="146" t="s">
        <v>465</v>
      </c>
      <c r="B75" s="182" t="s">
        <v>472</v>
      </c>
      <c r="C75" s="146" t="s">
        <v>8</v>
      </c>
      <c r="D75" s="143">
        <v>6</v>
      </c>
      <c r="E75" s="183">
        <v>6</v>
      </c>
      <c r="F75" s="173"/>
      <c r="G75" s="173"/>
      <c r="H75" s="184"/>
      <c r="I75" s="184"/>
      <c r="J75" s="184"/>
      <c r="K75" s="184"/>
      <c r="L75" s="185">
        <v>6</v>
      </c>
      <c r="M75" s="186"/>
      <c r="N75" s="186"/>
      <c r="O75" s="145"/>
    </row>
    <row r="76" spans="1:15" s="86" customFormat="1" ht="15" customHeight="1">
      <c r="A76" s="146"/>
      <c r="B76" s="150" t="s">
        <v>473</v>
      </c>
      <c r="C76" s="146" t="s">
        <v>8</v>
      </c>
      <c r="D76" s="143">
        <v>0</v>
      </c>
      <c r="E76" s="174"/>
      <c r="F76" s="173"/>
      <c r="G76" s="175"/>
      <c r="H76" s="187"/>
      <c r="I76" s="184"/>
      <c r="J76" s="185"/>
      <c r="K76" s="184"/>
      <c r="L76" s="184"/>
      <c r="M76" s="186"/>
      <c r="N76" s="186"/>
      <c r="O76" s="145"/>
    </row>
    <row r="77" spans="1:15" s="86" customFormat="1" ht="25.5" customHeight="1">
      <c r="A77" s="146" t="s">
        <v>11</v>
      </c>
      <c r="B77" s="154" t="s">
        <v>474</v>
      </c>
      <c r="C77" s="146" t="s">
        <v>3</v>
      </c>
      <c r="D77" s="131">
        <v>30</v>
      </c>
      <c r="E77" s="174">
        <f>SUM(G77:N77)</f>
        <v>30.369999999999997</v>
      </c>
      <c r="F77" s="174">
        <f aca="true" t="shared" si="17" ref="F77:N77">F78+F81+F90</f>
        <v>0</v>
      </c>
      <c r="G77" s="174">
        <f t="shared" si="17"/>
        <v>2.3</v>
      </c>
      <c r="H77" s="174">
        <f t="shared" si="17"/>
        <v>0.95</v>
      </c>
      <c r="I77" s="174">
        <f t="shared" si="17"/>
        <v>1.41</v>
      </c>
      <c r="J77" s="174">
        <f t="shared" si="17"/>
        <v>11.35</v>
      </c>
      <c r="K77" s="174">
        <f t="shared" si="17"/>
        <v>10.25</v>
      </c>
      <c r="L77" s="174">
        <f t="shared" si="17"/>
        <v>0.5</v>
      </c>
      <c r="M77" s="174">
        <f t="shared" si="17"/>
        <v>1.4100000000000001</v>
      </c>
      <c r="N77" s="174">
        <f t="shared" si="17"/>
        <v>2.2</v>
      </c>
      <c r="O77" s="145"/>
    </row>
    <row r="78" spans="1:15" s="86" customFormat="1" ht="15" customHeight="1">
      <c r="A78" s="146" t="s">
        <v>465</v>
      </c>
      <c r="B78" s="154" t="s">
        <v>475</v>
      </c>
      <c r="C78" s="146" t="s">
        <v>3</v>
      </c>
      <c r="D78" s="131">
        <v>4.81</v>
      </c>
      <c r="E78" s="174">
        <f>SUM(G78:N78)</f>
        <v>4.8100000000000005</v>
      </c>
      <c r="F78" s="173"/>
      <c r="G78" s="126">
        <v>1.5</v>
      </c>
      <c r="H78" s="126">
        <v>0.7</v>
      </c>
      <c r="I78" s="126">
        <v>1.41</v>
      </c>
      <c r="J78" s="126">
        <v>0.2</v>
      </c>
      <c r="K78" s="126"/>
      <c r="L78" s="126">
        <v>0.5</v>
      </c>
      <c r="M78" s="126"/>
      <c r="N78" s="126">
        <v>0.5</v>
      </c>
      <c r="O78" s="145"/>
    </row>
    <row r="79" spans="1:15" s="86" customFormat="1" ht="15" customHeight="1">
      <c r="A79" s="146"/>
      <c r="B79" s="154" t="s">
        <v>476</v>
      </c>
      <c r="C79" s="146" t="s">
        <v>3</v>
      </c>
      <c r="D79" s="143"/>
      <c r="E79" s="174"/>
      <c r="F79" s="173"/>
      <c r="G79" s="175"/>
      <c r="H79" s="187"/>
      <c r="I79" s="184"/>
      <c r="J79" s="187"/>
      <c r="K79" s="187"/>
      <c r="L79" s="187"/>
      <c r="M79" s="187"/>
      <c r="N79" s="186"/>
      <c r="O79" s="145"/>
    </row>
    <row r="80" spans="1:15" s="84" customFormat="1" ht="15" customHeight="1">
      <c r="A80" s="146"/>
      <c r="B80" s="154" t="s">
        <v>477</v>
      </c>
      <c r="C80" s="146" t="s">
        <v>40</v>
      </c>
      <c r="D80" s="143">
        <v>16</v>
      </c>
      <c r="E80" s="174">
        <v>16</v>
      </c>
      <c r="F80" s="126"/>
      <c r="G80" s="158">
        <f>G78*3.32</f>
        <v>4.9799999999999995</v>
      </c>
      <c r="H80" s="158">
        <f aca="true" t="shared" si="18" ref="H80:N80">H78*3.32</f>
        <v>2.324</v>
      </c>
      <c r="I80" s="158">
        <f t="shared" si="18"/>
        <v>4.6812</v>
      </c>
      <c r="J80" s="158">
        <f t="shared" si="18"/>
        <v>0.664</v>
      </c>
      <c r="K80" s="158"/>
      <c r="L80" s="158">
        <f t="shared" si="18"/>
        <v>1.66</v>
      </c>
      <c r="M80" s="158"/>
      <c r="N80" s="158">
        <f t="shared" si="18"/>
        <v>1.66</v>
      </c>
      <c r="O80" s="149"/>
    </row>
    <row r="81" spans="1:15" s="83" customFormat="1" ht="15" customHeight="1">
      <c r="A81" s="188" t="s">
        <v>478</v>
      </c>
      <c r="B81" s="154" t="s">
        <v>479</v>
      </c>
      <c r="C81" s="146" t="s">
        <v>3</v>
      </c>
      <c r="D81" s="131">
        <v>20.8</v>
      </c>
      <c r="E81" s="126">
        <v>20.8</v>
      </c>
      <c r="F81" s="126">
        <f>F84</f>
        <v>0</v>
      </c>
      <c r="G81" s="126">
        <f>G84</f>
        <v>0.5</v>
      </c>
      <c r="H81" s="126"/>
      <c r="I81" s="126"/>
      <c r="J81" s="126">
        <v>8.8</v>
      </c>
      <c r="K81" s="126">
        <f>9.45+0.8</f>
        <v>10.25</v>
      </c>
      <c r="L81" s="126"/>
      <c r="M81" s="126">
        <f>M84</f>
        <v>1.2000000000000002</v>
      </c>
      <c r="N81" s="126"/>
      <c r="O81" s="127"/>
    </row>
    <row r="82" spans="1:15" s="84" customFormat="1" ht="15" customHeight="1" hidden="1">
      <c r="A82" s="146"/>
      <c r="B82" s="150" t="s">
        <v>480</v>
      </c>
      <c r="C82" s="146" t="s">
        <v>3</v>
      </c>
      <c r="D82" s="140">
        <v>0</v>
      </c>
      <c r="E82" s="161"/>
      <c r="F82" s="155"/>
      <c r="G82" s="159"/>
      <c r="H82" s="149"/>
      <c r="I82" s="149"/>
      <c r="J82" s="149"/>
      <c r="K82" s="149"/>
      <c r="L82" s="149"/>
      <c r="M82" s="149"/>
      <c r="N82" s="159"/>
      <c r="O82" s="149"/>
    </row>
    <row r="83" spans="1:15" s="84" customFormat="1" ht="15" customHeight="1" hidden="1">
      <c r="A83" s="146"/>
      <c r="B83" s="154" t="s">
        <v>481</v>
      </c>
      <c r="C83" s="146" t="s">
        <v>5</v>
      </c>
      <c r="D83" s="131">
        <v>0</v>
      </c>
      <c r="E83" s="189"/>
      <c r="F83" s="190"/>
      <c r="G83" s="191"/>
      <c r="H83" s="192"/>
      <c r="I83" s="193"/>
      <c r="J83" s="193"/>
      <c r="K83" s="193"/>
      <c r="L83" s="193"/>
      <c r="M83" s="193"/>
      <c r="N83" s="193"/>
      <c r="O83" s="149"/>
    </row>
    <row r="84" spans="1:15" s="85" customFormat="1" ht="15" customHeight="1">
      <c r="A84" s="146"/>
      <c r="B84" s="154" t="s">
        <v>482</v>
      </c>
      <c r="C84" s="146" t="s">
        <v>3</v>
      </c>
      <c r="D84" s="131">
        <v>20.8</v>
      </c>
      <c r="E84" s="194">
        <v>20.8</v>
      </c>
      <c r="F84" s="195"/>
      <c r="G84" s="191">
        <v>0.5</v>
      </c>
      <c r="H84" s="191"/>
      <c r="I84" s="191"/>
      <c r="J84" s="191">
        <v>8.8</v>
      </c>
      <c r="K84" s="191">
        <v>10.25</v>
      </c>
      <c r="L84" s="191"/>
      <c r="M84" s="191">
        <f>6.5-5.3</f>
        <v>1.2000000000000002</v>
      </c>
      <c r="N84" s="196"/>
      <c r="O84" s="176"/>
    </row>
    <row r="85" spans="1:15" s="84" customFormat="1" ht="15" customHeight="1" hidden="1">
      <c r="A85" s="146"/>
      <c r="B85" s="150" t="s">
        <v>483</v>
      </c>
      <c r="C85" s="146" t="s">
        <v>3</v>
      </c>
      <c r="D85" s="131"/>
      <c r="E85" s="197"/>
      <c r="F85" s="190"/>
      <c r="G85" s="198"/>
      <c r="H85" s="191"/>
      <c r="I85" s="191"/>
      <c r="J85" s="191"/>
      <c r="K85" s="191"/>
      <c r="L85" s="191"/>
      <c r="M85" s="191"/>
      <c r="N85" s="191"/>
      <c r="O85" s="149"/>
    </row>
    <row r="86" spans="1:15" s="84" customFormat="1" ht="15" customHeight="1" hidden="1">
      <c r="A86" s="146"/>
      <c r="B86" s="150" t="s">
        <v>484</v>
      </c>
      <c r="C86" s="146" t="s">
        <v>3</v>
      </c>
      <c r="D86" s="131">
        <v>0</v>
      </c>
      <c r="E86" s="189"/>
      <c r="F86" s="190"/>
      <c r="G86" s="191"/>
      <c r="H86" s="191"/>
      <c r="I86" s="191"/>
      <c r="J86" s="191"/>
      <c r="K86" s="191"/>
      <c r="L86" s="191"/>
      <c r="M86" s="191"/>
      <c r="N86" s="191"/>
      <c r="O86" s="149"/>
    </row>
    <row r="87" spans="1:15" s="84" customFormat="1" ht="15" customHeight="1">
      <c r="A87" s="146"/>
      <c r="B87" s="154" t="s">
        <v>485</v>
      </c>
      <c r="C87" s="146" t="s">
        <v>446</v>
      </c>
      <c r="D87" s="143">
        <v>171</v>
      </c>
      <c r="E87" s="199">
        <v>171</v>
      </c>
      <c r="F87" s="199"/>
      <c r="G87" s="199">
        <v>171</v>
      </c>
      <c r="H87" s="199"/>
      <c r="I87" s="199"/>
      <c r="J87" s="199">
        <v>171</v>
      </c>
      <c r="K87" s="199">
        <v>171</v>
      </c>
      <c r="L87" s="199"/>
      <c r="M87" s="199">
        <v>171</v>
      </c>
      <c r="N87" s="200"/>
      <c r="O87" s="149"/>
    </row>
    <row r="88" spans="1:15" s="84" customFormat="1" ht="15" customHeight="1">
      <c r="A88" s="146"/>
      <c r="B88" s="154" t="s">
        <v>486</v>
      </c>
      <c r="C88" s="146" t="s">
        <v>40</v>
      </c>
      <c r="D88" s="140">
        <f>D87*D84/10</f>
        <v>355.68</v>
      </c>
      <c r="E88" s="140">
        <f>E87*E84*0.1</f>
        <v>355.68000000000006</v>
      </c>
      <c r="F88" s="140">
        <f aca="true" t="shared" si="19" ref="F88:N88">F87*F84*0.1</f>
        <v>0</v>
      </c>
      <c r="G88" s="140">
        <f t="shared" si="19"/>
        <v>8.55</v>
      </c>
      <c r="H88" s="140">
        <f t="shared" si="19"/>
        <v>0</v>
      </c>
      <c r="I88" s="140">
        <f t="shared" si="19"/>
        <v>0</v>
      </c>
      <c r="J88" s="140">
        <f t="shared" si="19"/>
        <v>150.48000000000002</v>
      </c>
      <c r="K88" s="140">
        <f t="shared" si="19"/>
        <v>175.275</v>
      </c>
      <c r="L88" s="140">
        <f t="shared" si="19"/>
        <v>0</v>
      </c>
      <c r="M88" s="140">
        <f t="shared" si="19"/>
        <v>20.520000000000003</v>
      </c>
      <c r="N88" s="140">
        <f t="shared" si="19"/>
        <v>0</v>
      </c>
      <c r="O88" s="149"/>
    </row>
    <row r="89" spans="1:15" s="84" customFormat="1" ht="15" customHeight="1">
      <c r="A89" s="188" t="s">
        <v>478</v>
      </c>
      <c r="B89" s="182" t="s">
        <v>487</v>
      </c>
      <c r="C89" s="146" t="s">
        <v>8</v>
      </c>
      <c r="D89" s="140">
        <v>8.6</v>
      </c>
      <c r="E89" s="140">
        <v>8.6</v>
      </c>
      <c r="F89" s="190"/>
      <c r="G89" s="201">
        <f>G90+G92</f>
        <v>0.3</v>
      </c>
      <c r="H89" s="202">
        <f>H90+H92</f>
        <v>0.25</v>
      </c>
      <c r="I89" s="201"/>
      <c r="J89" s="201">
        <f>J90+J92</f>
        <v>5.35</v>
      </c>
      <c r="K89" s="201">
        <f>K90+K92</f>
        <v>0.77</v>
      </c>
      <c r="L89" s="201"/>
      <c r="M89" s="201">
        <f>M90+M92</f>
        <v>0.21</v>
      </c>
      <c r="N89" s="201">
        <f>N90+N92</f>
        <v>1.7</v>
      </c>
      <c r="O89" s="149"/>
    </row>
    <row r="90" spans="1:15" s="88" customFormat="1" ht="15" customHeight="1">
      <c r="A90" s="146"/>
      <c r="B90" s="147" t="s">
        <v>488</v>
      </c>
      <c r="C90" s="146" t="s">
        <v>8</v>
      </c>
      <c r="D90" s="140">
        <v>4.76</v>
      </c>
      <c r="E90" s="140">
        <f>SUM(G90:N90)</f>
        <v>4.8100000000000005</v>
      </c>
      <c r="F90" s="203"/>
      <c r="G90" s="204">
        <v>0.3</v>
      </c>
      <c r="H90" s="205">
        <v>0.25</v>
      </c>
      <c r="I90" s="206"/>
      <c r="J90" s="205">
        <v>2.35</v>
      </c>
      <c r="K90" s="206"/>
      <c r="L90" s="206"/>
      <c r="M90" s="207">
        <v>0.21</v>
      </c>
      <c r="N90" s="207">
        <v>1.7</v>
      </c>
      <c r="O90" s="208"/>
    </row>
    <row r="91" spans="1:15" s="89" customFormat="1" ht="15" customHeight="1" hidden="1">
      <c r="A91" s="146"/>
      <c r="B91" s="150" t="s">
        <v>489</v>
      </c>
      <c r="C91" s="146" t="s">
        <v>8</v>
      </c>
      <c r="D91" s="140"/>
      <c r="E91" s="209"/>
      <c r="F91" s="210"/>
      <c r="G91" s="210"/>
      <c r="H91" s="210"/>
      <c r="I91" s="210"/>
      <c r="J91" s="210"/>
      <c r="K91" s="210"/>
      <c r="L91" s="210"/>
      <c r="M91" s="210"/>
      <c r="N91" s="210"/>
      <c r="O91" s="211"/>
    </row>
    <row r="92" spans="1:15" s="84" customFormat="1" ht="15" customHeight="1">
      <c r="A92" s="146"/>
      <c r="B92" s="147" t="s">
        <v>490</v>
      </c>
      <c r="C92" s="146" t="s">
        <v>8</v>
      </c>
      <c r="D92" s="140">
        <v>3.77</v>
      </c>
      <c r="E92" s="212">
        <v>3.77</v>
      </c>
      <c r="F92" s="195"/>
      <c r="G92" s="193"/>
      <c r="H92" s="193"/>
      <c r="I92" s="193"/>
      <c r="J92" s="193">
        <v>3</v>
      </c>
      <c r="K92" s="213">
        <v>0.77</v>
      </c>
      <c r="L92" s="193"/>
      <c r="M92" s="193"/>
      <c r="N92" s="193"/>
      <c r="O92" s="149"/>
    </row>
    <row r="93" spans="1:15" s="84" customFormat="1" ht="15" customHeight="1">
      <c r="A93" s="146"/>
      <c r="B93" s="150" t="s">
        <v>489</v>
      </c>
      <c r="C93" s="146" t="s">
        <v>8</v>
      </c>
      <c r="D93" s="131"/>
      <c r="E93" s="200"/>
      <c r="F93" s="190"/>
      <c r="G93" s="200"/>
      <c r="H93" s="193"/>
      <c r="I93" s="193"/>
      <c r="J93" s="193"/>
      <c r="K93" s="193"/>
      <c r="L93" s="193"/>
      <c r="M93" s="193"/>
      <c r="N93" s="193"/>
      <c r="O93" s="149"/>
    </row>
    <row r="94" spans="1:15" s="84" customFormat="1" ht="15" customHeight="1">
      <c r="A94" s="152" t="s">
        <v>279</v>
      </c>
      <c r="B94" s="153" t="s">
        <v>491</v>
      </c>
      <c r="C94" s="214"/>
      <c r="D94" s="131"/>
      <c r="E94" s="200"/>
      <c r="F94" s="195"/>
      <c r="G94" s="193"/>
      <c r="H94" s="193"/>
      <c r="I94" s="193"/>
      <c r="J94" s="193"/>
      <c r="K94" s="193"/>
      <c r="L94" s="193"/>
      <c r="M94" s="193"/>
      <c r="N94" s="193"/>
      <c r="O94" s="149"/>
    </row>
    <row r="95" spans="1:15" s="84" customFormat="1" ht="15" customHeight="1">
      <c r="A95" s="146">
        <v>1</v>
      </c>
      <c r="B95" s="154" t="s">
        <v>547</v>
      </c>
      <c r="C95" s="146" t="s">
        <v>13</v>
      </c>
      <c r="D95" s="143">
        <f>D97+D99+D102+D104</f>
        <v>1251</v>
      </c>
      <c r="E95" s="143">
        <f>E97+E99+E102+E104</f>
        <v>1251</v>
      </c>
      <c r="F95" s="151" t="e">
        <f>+F97+F99+F101+F102+F104+#REF!</f>
        <v>#REF!</v>
      </c>
      <c r="G95" s="151"/>
      <c r="H95" s="151" t="e">
        <f>+H97+H99+H101+H102+H104+#REF!</f>
        <v>#REF!</v>
      </c>
      <c r="I95" s="151" t="e">
        <f>+I97+I99+I101+I102+I104+#REF!</f>
        <v>#REF!</v>
      </c>
      <c r="J95" s="151" t="e">
        <f>+J97+J99+J101+J102+J104+#REF!</f>
        <v>#REF!</v>
      </c>
      <c r="K95" s="151" t="e">
        <f>+K97+K99+K101+K102+K104+#REF!</f>
        <v>#REF!</v>
      </c>
      <c r="L95" s="151" t="e">
        <f>+L97+L99+L101+L102+L104+#REF!</f>
        <v>#REF!</v>
      </c>
      <c r="M95" s="151" t="e">
        <f>+M97+M99+M101+M102+M104+#REF!</f>
        <v>#REF!</v>
      </c>
      <c r="N95" s="151" t="e">
        <f>+N97+N99+N101+N102+N104+#REF!</f>
        <v>#REF!</v>
      </c>
      <c r="O95" s="149"/>
    </row>
    <row r="96" spans="1:15" s="83" customFormat="1" ht="32.25" customHeight="1" hidden="1">
      <c r="A96" s="146"/>
      <c r="B96" s="150" t="s">
        <v>492</v>
      </c>
      <c r="C96" s="146" t="s">
        <v>13</v>
      </c>
      <c r="D96" s="143">
        <f>D98+D100+D103</f>
        <v>1374</v>
      </c>
      <c r="E96" s="148"/>
      <c r="F96" s="126"/>
      <c r="G96" s="126"/>
      <c r="H96" s="127"/>
      <c r="I96" s="127"/>
      <c r="J96" s="127"/>
      <c r="K96" s="127"/>
      <c r="L96" s="127"/>
      <c r="M96" s="127"/>
      <c r="N96" s="127"/>
      <c r="O96" s="127"/>
    </row>
    <row r="97" spans="1:15" s="84" customFormat="1" ht="15" customHeight="1">
      <c r="A97" s="146"/>
      <c r="B97" s="154" t="s">
        <v>493</v>
      </c>
      <c r="C97" s="146" t="s">
        <v>13</v>
      </c>
      <c r="D97" s="143">
        <v>18</v>
      </c>
      <c r="E97" s="196">
        <v>18</v>
      </c>
      <c r="F97" s="195"/>
      <c r="G97" s="196" t="s">
        <v>14</v>
      </c>
      <c r="H97" s="193"/>
      <c r="I97" s="193"/>
      <c r="J97" s="193"/>
      <c r="K97" s="193"/>
      <c r="L97" s="193"/>
      <c r="M97" s="193"/>
      <c r="N97" s="193">
        <v>18</v>
      </c>
      <c r="O97" s="149"/>
    </row>
    <row r="98" spans="1:15" s="84" customFormat="1" ht="29.25" customHeight="1" hidden="1">
      <c r="A98" s="146"/>
      <c r="B98" s="150" t="s">
        <v>494</v>
      </c>
      <c r="C98" s="146"/>
      <c r="D98" s="143">
        <v>8</v>
      </c>
      <c r="E98" s="196">
        <v>8</v>
      </c>
      <c r="F98" s="195"/>
      <c r="G98" s="196"/>
      <c r="H98" s="193"/>
      <c r="I98" s="193"/>
      <c r="J98" s="193"/>
      <c r="K98" s="193"/>
      <c r="L98" s="193"/>
      <c r="M98" s="193"/>
      <c r="N98" s="193">
        <v>8</v>
      </c>
      <c r="O98" s="149"/>
    </row>
    <row r="99" spans="1:15" s="84" customFormat="1" ht="15" customHeight="1">
      <c r="A99" s="146"/>
      <c r="B99" s="154" t="s">
        <v>495</v>
      </c>
      <c r="C99" s="146" t="s">
        <v>13</v>
      </c>
      <c r="D99" s="143">
        <v>85</v>
      </c>
      <c r="E99" s="196">
        <v>85</v>
      </c>
      <c r="F99" s="190"/>
      <c r="G99" s="196"/>
      <c r="H99" s="193">
        <v>47</v>
      </c>
      <c r="I99" s="193">
        <v>38</v>
      </c>
      <c r="J99" s="193"/>
      <c r="K99" s="193"/>
      <c r="L99" s="193"/>
      <c r="M99" s="193"/>
      <c r="N99" s="193"/>
      <c r="O99" s="149"/>
    </row>
    <row r="100" spans="1:15" s="84" customFormat="1" ht="29.25" customHeight="1" hidden="1">
      <c r="A100" s="146"/>
      <c r="B100" s="150" t="s">
        <v>496</v>
      </c>
      <c r="C100" s="146" t="s">
        <v>13</v>
      </c>
      <c r="D100" s="143">
        <v>55</v>
      </c>
      <c r="E100" s="190">
        <v>55</v>
      </c>
      <c r="F100" s="195"/>
      <c r="G100" s="195"/>
      <c r="H100" s="193">
        <v>30</v>
      </c>
      <c r="I100" s="193">
        <v>25</v>
      </c>
      <c r="J100" s="193"/>
      <c r="K100" s="193"/>
      <c r="L100" s="193"/>
      <c r="M100" s="193"/>
      <c r="N100" s="193"/>
      <c r="O100" s="149"/>
    </row>
    <row r="101" spans="1:15" s="85" customFormat="1" ht="15" customHeight="1">
      <c r="A101" s="146"/>
      <c r="B101" s="154" t="s">
        <v>497</v>
      </c>
      <c r="C101" s="146" t="s">
        <v>13</v>
      </c>
      <c r="D101" s="143">
        <v>0</v>
      </c>
      <c r="E101" s="215">
        <v>0</v>
      </c>
      <c r="F101" s="216"/>
      <c r="G101" s="216"/>
      <c r="H101" s="217"/>
      <c r="I101" s="217"/>
      <c r="J101" s="217"/>
      <c r="K101" s="217"/>
      <c r="L101" s="217"/>
      <c r="M101" s="217">
        <v>0</v>
      </c>
      <c r="N101" s="217"/>
      <c r="O101" s="176"/>
    </row>
    <row r="102" spans="1:15" s="85" customFormat="1" ht="15" customHeight="1">
      <c r="A102" s="146"/>
      <c r="B102" s="154" t="s">
        <v>498</v>
      </c>
      <c r="C102" s="146" t="s">
        <v>13</v>
      </c>
      <c r="D102" s="143">
        <v>1108</v>
      </c>
      <c r="E102" s="215">
        <v>1108</v>
      </c>
      <c r="F102" s="216"/>
      <c r="G102" s="198">
        <v>169</v>
      </c>
      <c r="H102" s="198">
        <v>283</v>
      </c>
      <c r="I102" s="191">
        <v>207</v>
      </c>
      <c r="J102" s="191">
        <v>139</v>
      </c>
      <c r="K102" s="191">
        <v>136</v>
      </c>
      <c r="L102" s="191">
        <v>49</v>
      </c>
      <c r="M102" s="191">
        <v>38</v>
      </c>
      <c r="N102" s="191">
        <v>87</v>
      </c>
      <c r="O102" s="176"/>
    </row>
    <row r="103" spans="1:15" s="85" customFormat="1" ht="31.5" customHeight="1" hidden="1">
      <c r="A103" s="146"/>
      <c r="B103" s="150" t="s">
        <v>545</v>
      </c>
      <c r="C103" s="146" t="s">
        <v>13</v>
      </c>
      <c r="D103" s="143">
        <v>1311</v>
      </c>
      <c r="E103" s="215">
        <f>G103+H103+I103+J103+K103+L103+N103</f>
        <v>1267.3333333333333</v>
      </c>
      <c r="F103" s="216"/>
      <c r="G103" s="215">
        <v>207</v>
      </c>
      <c r="H103" s="215">
        <v>265</v>
      </c>
      <c r="I103" s="215">
        <v>231</v>
      </c>
      <c r="J103" s="215">
        <v>255</v>
      </c>
      <c r="K103" s="215">
        <v>189</v>
      </c>
      <c r="L103" s="215">
        <f>L102/3</f>
        <v>16.333333333333332</v>
      </c>
      <c r="M103" s="215">
        <v>41</v>
      </c>
      <c r="N103" s="215">
        <v>104</v>
      </c>
      <c r="O103" s="176"/>
    </row>
    <row r="104" spans="1:15" s="101" customFormat="1" ht="15" customHeight="1">
      <c r="A104" s="163"/>
      <c r="B104" s="154" t="s">
        <v>499</v>
      </c>
      <c r="C104" s="146" t="s">
        <v>13</v>
      </c>
      <c r="D104" s="143">
        <v>40</v>
      </c>
      <c r="E104" s="218">
        <v>40</v>
      </c>
      <c r="F104" s="219"/>
      <c r="G104" s="219"/>
      <c r="H104" s="205">
        <v>25</v>
      </c>
      <c r="I104" s="205"/>
      <c r="J104" s="205"/>
      <c r="K104" s="205"/>
      <c r="L104" s="205"/>
      <c r="M104" s="205">
        <v>55</v>
      </c>
      <c r="N104" s="205"/>
      <c r="O104" s="220"/>
    </row>
    <row r="105" spans="1:15" s="85" customFormat="1" ht="15" customHeight="1">
      <c r="A105" s="146">
        <v>2</v>
      </c>
      <c r="B105" s="150" t="s">
        <v>124</v>
      </c>
      <c r="C105" s="146" t="s">
        <v>7</v>
      </c>
      <c r="D105" s="131"/>
      <c r="E105" s="216"/>
      <c r="F105" s="216"/>
      <c r="G105" s="216"/>
      <c r="H105" s="217"/>
      <c r="I105" s="217"/>
      <c r="J105" s="217"/>
      <c r="K105" s="217"/>
      <c r="L105" s="217"/>
      <c r="M105" s="217"/>
      <c r="N105" s="217"/>
      <c r="O105" s="176"/>
    </row>
    <row r="106" spans="1:15" s="85" customFormat="1" ht="32.25" customHeight="1">
      <c r="A106" s="146"/>
      <c r="B106" s="150" t="s">
        <v>500</v>
      </c>
      <c r="C106" s="146" t="s">
        <v>7</v>
      </c>
      <c r="D106" s="131"/>
      <c r="E106" s="194"/>
      <c r="F106" s="195"/>
      <c r="G106" s="207"/>
      <c r="H106" s="217"/>
      <c r="I106" s="217"/>
      <c r="J106" s="217"/>
      <c r="K106" s="217"/>
      <c r="L106" s="217"/>
      <c r="M106" s="217"/>
      <c r="N106" s="217"/>
      <c r="O106" s="176"/>
    </row>
    <row r="107" spans="1:15" s="85" customFormat="1" ht="15" customHeight="1">
      <c r="A107" s="146">
        <v>3</v>
      </c>
      <c r="B107" s="154" t="s">
        <v>501</v>
      </c>
      <c r="C107" s="146"/>
      <c r="D107" s="131"/>
      <c r="E107" s="186"/>
      <c r="F107" s="186"/>
      <c r="G107" s="176"/>
      <c r="H107" s="176"/>
      <c r="I107" s="176"/>
      <c r="J107" s="176"/>
      <c r="K107" s="176"/>
      <c r="L107" s="176"/>
      <c r="M107" s="176"/>
      <c r="N107" s="176"/>
      <c r="O107" s="176"/>
    </row>
    <row r="108" spans="1:15" s="85" customFormat="1" ht="15" customHeight="1">
      <c r="A108" s="146"/>
      <c r="B108" s="154" t="s">
        <v>502</v>
      </c>
      <c r="C108" s="146" t="s">
        <v>503</v>
      </c>
      <c r="D108" s="143">
        <v>14765</v>
      </c>
      <c r="E108" s="151">
        <v>14765</v>
      </c>
      <c r="F108" s="198"/>
      <c r="G108" s="198">
        <v>2410</v>
      </c>
      <c r="H108" s="198">
        <v>4008</v>
      </c>
      <c r="I108" s="198">
        <v>3509</v>
      </c>
      <c r="J108" s="198">
        <v>1807</v>
      </c>
      <c r="K108" s="198">
        <v>1809</v>
      </c>
      <c r="L108" s="191">
        <v>305</v>
      </c>
      <c r="M108" s="191">
        <v>511</v>
      </c>
      <c r="N108" s="191">
        <v>406</v>
      </c>
      <c r="O108" s="176"/>
    </row>
    <row r="109" spans="1:15" s="16" customFormat="1" ht="15.75">
      <c r="A109" s="146"/>
      <c r="B109" s="154" t="s">
        <v>504</v>
      </c>
      <c r="C109" s="146" t="s">
        <v>505</v>
      </c>
      <c r="D109" s="143">
        <v>230</v>
      </c>
      <c r="E109" s="207">
        <v>230</v>
      </c>
      <c r="F109" s="207"/>
      <c r="G109" s="217"/>
      <c r="H109" s="207">
        <v>30</v>
      </c>
      <c r="I109" s="217"/>
      <c r="J109" s="207">
        <v>150</v>
      </c>
      <c r="K109" s="217">
        <v>50</v>
      </c>
      <c r="L109" s="217"/>
      <c r="M109" s="217"/>
      <c r="N109" s="217"/>
      <c r="O109" s="14"/>
    </row>
    <row r="110" spans="1:15" s="16" customFormat="1" ht="15.75">
      <c r="A110" s="146">
        <v>4</v>
      </c>
      <c r="B110" s="154" t="s">
        <v>506</v>
      </c>
      <c r="C110" s="146" t="s">
        <v>40</v>
      </c>
      <c r="D110" s="132">
        <v>181.4</v>
      </c>
      <c r="E110" s="132">
        <v>181.4</v>
      </c>
      <c r="F110" s="132">
        <f>(F108*2*1.8+F104*0.5*25+F102*2*70+F99*0.1*250+F97*0.1*250)/1000</f>
        <v>0</v>
      </c>
      <c r="G110" s="132">
        <v>32.34</v>
      </c>
      <c r="H110" s="132">
        <f aca="true" t="shared" si="20" ref="H110:N110">(H108*2*1.8+H104*0.5*25+H102*2*70+H99*0.1*250+H97*0.1*250)/1000</f>
        <v>55.536300000000004</v>
      </c>
      <c r="I110" s="132">
        <f t="shared" si="20"/>
        <v>42.562400000000004</v>
      </c>
      <c r="J110" s="132">
        <f t="shared" si="20"/>
        <v>25.9652</v>
      </c>
      <c r="K110" s="132">
        <f t="shared" si="20"/>
        <v>25.552400000000002</v>
      </c>
      <c r="L110" s="132">
        <f t="shared" si="20"/>
        <v>7.958</v>
      </c>
      <c r="M110" s="132">
        <f t="shared" si="20"/>
        <v>7.8471</v>
      </c>
      <c r="N110" s="132">
        <f t="shared" si="20"/>
        <v>14.0916</v>
      </c>
      <c r="O110" s="176"/>
    </row>
    <row r="111" spans="1:15" s="16" customFormat="1" ht="15.75">
      <c r="A111" s="146"/>
      <c r="B111" s="154" t="s">
        <v>507</v>
      </c>
      <c r="C111" s="146" t="s">
        <v>40</v>
      </c>
      <c r="D111" s="131">
        <f aca="true" t="shared" si="21" ref="D111:N111">(D102*2*70)/1000</f>
        <v>155.12</v>
      </c>
      <c r="E111" s="131">
        <f t="shared" si="21"/>
        <v>155.12</v>
      </c>
      <c r="F111" s="131">
        <f t="shared" si="21"/>
        <v>0</v>
      </c>
      <c r="G111" s="131">
        <f t="shared" si="21"/>
        <v>23.66</v>
      </c>
      <c r="H111" s="131">
        <f t="shared" si="21"/>
        <v>39.62</v>
      </c>
      <c r="I111" s="131">
        <f t="shared" si="21"/>
        <v>28.98</v>
      </c>
      <c r="J111" s="131">
        <f t="shared" si="21"/>
        <v>19.46</v>
      </c>
      <c r="K111" s="131">
        <f t="shared" si="21"/>
        <v>19.04</v>
      </c>
      <c r="L111" s="131">
        <f t="shared" si="21"/>
        <v>6.86</v>
      </c>
      <c r="M111" s="131">
        <f t="shared" si="21"/>
        <v>5.32</v>
      </c>
      <c r="N111" s="131">
        <f t="shared" si="21"/>
        <v>12.18</v>
      </c>
      <c r="O111" s="14"/>
    </row>
    <row r="112" spans="1:15" s="16" customFormat="1" ht="15.75">
      <c r="A112" s="152" t="s">
        <v>16</v>
      </c>
      <c r="B112" s="153" t="s">
        <v>508</v>
      </c>
      <c r="C112" s="146"/>
      <c r="D112" s="131"/>
      <c r="E112" s="207"/>
      <c r="F112" s="207"/>
      <c r="G112" s="217"/>
      <c r="H112" s="217"/>
      <c r="I112" s="217"/>
      <c r="J112" s="217"/>
      <c r="K112" s="217"/>
      <c r="L112" s="217"/>
      <c r="M112" s="217"/>
      <c r="N112" s="217"/>
      <c r="O112" s="14"/>
    </row>
    <row r="113" spans="1:15" s="16" customFormat="1" ht="15.75">
      <c r="A113" s="146"/>
      <c r="B113" s="154" t="s">
        <v>509</v>
      </c>
      <c r="C113" s="146" t="s">
        <v>3</v>
      </c>
      <c r="D113" s="131">
        <v>1.64</v>
      </c>
      <c r="E113" s="207">
        <v>1.64</v>
      </c>
      <c r="F113" s="207"/>
      <c r="G113" s="193">
        <v>0.03</v>
      </c>
      <c r="H113" s="193">
        <v>0.26</v>
      </c>
      <c r="I113" s="193">
        <v>0.55</v>
      </c>
      <c r="J113" s="193"/>
      <c r="K113" s="193">
        <v>0.8</v>
      </c>
      <c r="L113" s="217"/>
      <c r="M113" s="217"/>
      <c r="N113" s="217"/>
      <c r="O113" s="14"/>
    </row>
    <row r="114" spans="1:15" ht="15">
      <c r="A114" s="146"/>
      <c r="B114" s="154" t="s">
        <v>127</v>
      </c>
      <c r="C114" s="146" t="s">
        <v>3</v>
      </c>
      <c r="D114" s="131">
        <v>1.64</v>
      </c>
      <c r="E114" s="191">
        <v>1.64</v>
      </c>
      <c r="F114" s="191"/>
      <c r="G114" s="193">
        <v>0.03</v>
      </c>
      <c r="H114" s="193">
        <v>0.26</v>
      </c>
      <c r="I114" s="193">
        <v>0.55</v>
      </c>
      <c r="J114" s="193"/>
      <c r="K114" s="193">
        <v>0.8</v>
      </c>
      <c r="L114" s="193"/>
      <c r="M114" s="193"/>
      <c r="N114" s="193"/>
      <c r="O114" s="133"/>
    </row>
    <row r="115" spans="1:15" ht="15">
      <c r="A115" s="146"/>
      <c r="B115" s="154" t="s">
        <v>510</v>
      </c>
      <c r="C115" s="146" t="s">
        <v>446</v>
      </c>
      <c r="D115" s="131">
        <v>41</v>
      </c>
      <c r="E115" s="191">
        <v>41</v>
      </c>
      <c r="F115" s="191"/>
      <c r="G115" s="193">
        <v>41</v>
      </c>
      <c r="H115" s="193">
        <v>41</v>
      </c>
      <c r="I115" s="193">
        <v>41</v>
      </c>
      <c r="J115" s="193"/>
      <c r="K115" s="193">
        <v>41</v>
      </c>
      <c r="L115" s="193"/>
      <c r="M115" s="193"/>
      <c r="N115" s="193"/>
      <c r="O115" s="133"/>
    </row>
    <row r="116" spans="1:15" ht="15">
      <c r="A116" s="146"/>
      <c r="B116" s="154" t="s">
        <v>511</v>
      </c>
      <c r="C116" s="146" t="s">
        <v>40</v>
      </c>
      <c r="D116" s="131">
        <f aca="true" t="shared" si="22" ref="D116:K116">+D115*D114/10</f>
        <v>6.723999999999999</v>
      </c>
      <c r="E116" s="132">
        <f t="shared" si="22"/>
        <v>6.723999999999999</v>
      </c>
      <c r="F116" s="132"/>
      <c r="G116" s="132">
        <f t="shared" si="22"/>
        <v>0.123</v>
      </c>
      <c r="H116" s="132">
        <f t="shared" si="22"/>
        <v>1.066</v>
      </c>
      <c r="I116" s="132">
        <f t="shared" si="22"/>
        <v>2.255</v>
      </c>
      <c r="J116" s="132"/>
      <c r="K116" s="132">
        <f t="shared" si="22"/>
        <v>3.2800000000000002</v>
      </c>
      <c r="L116" s="193"/>
      <c r="M116" s="193"/>
      <c r="N116" s="193"/>
      <c r="O116" s="133"/>
    </row>
    <row r="117" spans="1:15" ht="15">
      <c r="A117" s="152" t="s">
        <v>512</v>
      </c>
      <c r="B117" s="153" t="s">
        <v>513</v>
      </c>
      <c r="C117" s="146"/>
      <c r="D117" s="131"/>
      <c r="E117" s="191"/>
      <c r="F117" s="191"/>
      <c r="G117" s="193"/>
      <c r="H117" s="193"/>
      <c r="I117" s="193"/>
      <c r="J117" s="193"/>
      <c r="K117" s="193"/>
      <c r="L117" s="193"/>
      <c r="M117" s="193"/>
      <c r="N117" s="193"/>
      <c r="O117" s="133"/>
    </row>
    <row r="118" spans="1:15" ht="15" hidden="1">
      <c r="A118" s="163"/>
      <c r="B118" s="154" t="s">
        <v>514</v>
      </c>
      <c r="C118" s="146" t="s">
        <v>3</v>
      </c>
      <c r="D118" s="131">
        <v>334.7</v>
      </c>
      <c r="E118" s="132">
        <v>334.7</v>
      </c>
      <c r="F118" s="191"/>
      <c r="G118" s="193"/>
      <c r="H118" s="193"/>
      <c r="I118" s="193"/>
      <c r="J118" s="193"/>
      <c r="K118" s="193"/>
      <c r="L118" s="193"/>
      <c r="M118" s="193"/>
      <c r="N118" s="193"/>
      <c r="O118" s="133"/>
    </row>
    <row r="119" spans="1:15" ht="15">
      <c r="A119" s="146">
        <v>1</v>
      </c>
      <c r="B119" s="154" t="s">
        <v>43</v>
      </c>
      <c r="C119" s="146" t="s">
        <v>7</v>
      </c>
      <c r="D119" s="131">
        <f>(D121+D126)/D118%</f>
        <v>20.495966537197493</v>
      </c>
      <c r="E119" s="132">
        <f>(E121+E126)/E118%</f>
        <v>20.495966537197493</v>
      </c>
      <c r="F119" s="191"/>
      <c r="G119" s="193"/>
      <c r="H119" s="193"/>
      <c r="I119" s="193"/>
      <c r="J119" s="193"/>
      <c r="K119" s="193"/>
      <c r="L119" s="193"/>
      <c r="M119" s="193"/>
      <c r="N119" s="193"/>
      <c r="O119" s="133"/>
    </row>
    <row r="120" spans="1:15" ht="15">
      <c r="A120" s="146">
        <v>2</v>
      </c>
      <c r="B120" s="154" t="s">
        <v>515</v>
      </c>
      <c r="C120" s="146" t="s">
        <v>3</v>
      </c>
      <c r="D120" s="131">
        <f>D121+D124+D125</f>
        <v>115.93</v>
      </c>
      <c r="E120" s="132">
        <f>E121+E124+E125</f>
        <v>115.93</v>
      </c>
      <c r="F120" s="191"/>
      <c r="G120" s="193"/>
      <c r="H120" s="193"/>
      <c r="I120" s="193"/>
      <c r="J120" s="193"/>
      <c r="K120" s="193"/>
      <c r="L120" s="193"/>
      <c r="M120" s="193"/>
      <c r="N120" s="193"/>
      <c r="O120" s="133"/>
    </row>
    <row r="121" spans="1:15" ht="15">
      <c r="A121" s="146"/>
      <c r="B121" s="154" t="s">
        <v>516</v>
      </c>
      <c r="C121" s="146" t="s">
        <v>3</v>
      </c>
      <c r="D121" s="131">
        <f>D122+D123</f>
        <v>68.60000000000001</v>
      </c>
      <c r="E121" s="132">
        <f>E122+E123</f>
        <v>68.60000000000001</v>
      </c>
      <c r="F121" s="159"/>
      <c r="G121" s="149"/>
      <c r="H121" s="149"/>
      <c r="I121" s="149"/>
      <c r="J121" s="149"/>
      <c r="K121" s="149"/>
      <c r="L121" s="149"/>
      <c r="M121" s="149"/>
      <c r="N121" s="149"/>
      <c r="O121" s="133"/>
    </row>
    <row r="122" spans="1:15" ht="15">
      <c r="A122" s="146"/>
      <c r="B122" s="154" t="s">
        <v>517</v>
      </c>
      <c r="C122" s="146" t="s">
        <v>3</v>
      </c>
      <c r="D122" s="131">
        <v>46.34</v>
      </c>
      <c r="E122" s="132">
        <v>46.34</v>
      </c>
      <c r="F122" s="159"/>
      <c r="G122" s="149"/>
      <c r="H122" s="149"/>
      <c r="I122" s="149"/>
      <c r="J122" s="149"/>
      <c r="K122" s="149"/>
      <c r="L122" s="149"/>
      <c r="M122" s="149"/>
      <c r="N122" s="149"/>
      <c r="O122" s="133"/>
    </row>
    <row r="123" spans="1:15" ht="15">
      <c r="A123" s="146"/>
      <c r="B123" s="154" t="s">
        <v>518</v>
      </c>
      <c r="C123" s="146" t="s">
        <v>3</v>
      </c>
      <c r="D123" s="131">
        <v>22.26</v>
      </c>
      <c r="E123" s="132">
        <v>22.26</v>
      </c>
      <c r="F123" s="159"/>
      <c r="G123" s="149"/>
      <c r="H123" s="149"/>
      <c r="I123" s="149"/>
      <c r="J123" s="149"/>
      <c r="K123" s="149"/>
      <c r="L123" s="149"/>
      <c r="M123" s="149"/>
      <c r="N123" s="149"/>
      <c r="O123" s="133"/>
    </row>
    <row r="124" spans="1:15" ht="15">
      <c r="A124" s="146"/>
      <c r="B124" s="154" t="s">
        <v>519</v>
      </c>
      <c r="C124" s="146" t="s">
        <v>3</v>
      </c>
      <c r="D124" s="131">
        <v>8.93</v>
      </c>
      <c r="E124" s="132">
        <v>8.93</v>
      </c>
      <c r="F124" s="159"/>
      <c r="G124" s="149"/>
      <c r="H124" s="149"/>
      <c r="I124" s="149"/>
      <c r="J124" s="149"/>
      <c r="K124" s="149"/>
      <c r="L124" s="149"/>
      <c r="M124" s="149"/>
      <c r="N124" s="149"/>
      <c r="O124" s="133"/>
    </row>
    <row r="125" spans="1:15" ht="15">
      <c r="A125" s="146"/>
      <c r="B125" s="154" t="s">
        <v>520</v>
      </c>
      <c r="C125" s="146" t="s">
        <v>3</v>
      </c>
      <c r="D125" s="131">
        <v>38.4</v>
      </c>
      <c r="E125" s="132">
        <v>38.4</v>
      </c>
      <c r="F125" s="159"/>
      <c r="G125" s="149"/>
      <c r="H125" s="149"/>
      <c r="I125" s="149"/>
      <c r="J125" s="149"/>
      <c r="K125" s="149"/>
      <c r="L125" s="149"/>
      <c r="M125" s="149"/>
      <c r="N125" s="149"/>
      <c r="O125" s="133"/>
    </row>
    <row r="126" spans="1:14" ht="15" hidden="1">
      <c r="A126" s="116">
        <v>3</v>
      </c>
      <c r="B126" s="117" t="s">
        <v>521</v>
      </c>
      <c r="C126" s="116" t="s">
        <v>3</v>
      </c>
      <c r="D126" s="118">
        <v>0</v>
      </c>
      <c r="E126" s="119">
        <v>0</v>
      </c>
      <c r="F126" s="120"/>
      <c r="G126" s="121"/>
      <c r="H126" s="121"/>
      <c r="I126" s="121"/>
      <c r="J126" s="121"/>
      <c r="K126" s="121"/>
      <c r="L126" s="121"/>
      <c r="M126" s="121"/>
      <c r="N126" s="121"/>
    </row>
    <row r="127" spans="1:14" ht="15" hidden="1">
      <c r="A127" s="93">
        <v>4</v>
      </c>
      <c r="B127" s="94" t="s">
        <v>61</v>
      </c>
      <c r="C127" s="93" t="s">
        <v>3</v>
      </c>
      <c r="D127" s="107">
        <f>D128+D129+D130+D131</f>
        <v>3.37</v>
      </c>
      <c r="E127" s="110">
        <f>E128+E129+E130+E131</f>
        <v>0</v>
      </c>
      <c r="F127" s="96"/>
      <c r="G127" s="97"/>
      <c r="H127" s="97"/>
      <c r="I127" s="97"/>
      <c r="J127" s="97"/>
      <c r="K127" s="97"/>
      <c r="L127" s="97"/>
      <c r="M127" s="97"/>
      <c r="N127" s="97"/>
    </row>
    <row r="128" spans="1:14" ht="15" hidden="1">
      <c r="A128" s="93"/>
      <c r="B128" s="94" t="s">
        <v>522</v>
      </c>
      <c r="C128" s="93" t="s">
        <v>3</v>
      </c>
      <c r="D128" s="107"/>
      <c r="E128" s="96"/>
      <c r="F128" s="96"/>
      <c r="G128" s="97"/>
      <c r="H128" s="97"/>
      <c r="I128" s="97"/>
      <c r="J128" s="97"/>
      <c r="K128" s="97"/>
      <c r="L128" s="97"/>
      <c r="M128" s="97"/>
      <c r="N128" s="97"/>
    </row>
    <row r="129" spans="1:14" ht="15" hidden="1">
      <c r="A129" s="93"/>
      <c r="B129" s="94" t="s">
        <v>523</v>
      </c>
      <c r="C129" s="93" t="s">
        <v>3</v>
      </c>
      <c r="D129" s="107"/>
      <c r="E129" s="96"/>
      <c r="F129" s="96"/>
      <c r="G129" s="97"/>
      <c r="H129" s="97"/>
      <c r="I129" s="97"/>
      <c r="J129" s="97"/>
      <c r="K129" s="97"/>
      <c r="L129" s="97"/>
      <c r="M129" s="97"/>
      <c r="N129" s="97"/>
    </row>
    <row r="130" spans="1:14" ht="15" hidden="1">
      <c r="A130" s="93"/>
      <c r="B130" s="94" t="s">
        <v>62</v>
      </c>
      <c r="C130" s="93" t="s">
        <v>3</v>
      </c>
      <c r="D130" s="107"/>
      <c r="E130" s="96"/>
      <c r="F130" s="96"/>
      <c r="G130" s="97"/>
      <c r="H130" s="97"/>
      <c r="I130" s="97"/>
      <c r="J130" s="97"/>
      <c r="K130" s="97"/>
      <c r="L130" s="97"/>
      <c r="M130" s="97"/>
      <c r="N130" s="97"/>
    </row>
    <row r="131" spans="1:14" ht="15" hidden="1">
      <c r="A131" s="93"/>
      <c r="B131" s="94" t="s">
        <v>524</v>
      </c>
      <c r="C131" s="93" t="s">
        <v>3</v>
      </c>
      <c r="D131" s="107">
        <v>3.37</v>
      </c>
      <c r="E131" s="96"/>
      <c r="F131" s="96"/>
      <c r="G131" s="97"/>
      <c r="H131" s="97"/>
      <c r="I131" s="97"/>
      <c r="J131" s="97"/>
      <c r="K131" s="97"/>
      <c r="L131" s="97"/>
      <c r="M131" s="97"/>
      <c r="N131" s="97"/>
    </row>
    <row r="132" spans="1:14" ht="15" hidden="1">
      <c r="A132" s="93">
        <v>5</v>
      </c>
      <c r="B132" s="95" t="s">
        <v>525</v>
      </c>
      <c r="C132" s="93" t="s">
        <v>3</v>
      </c>
      <c r="D132" s="107"/>
      <c r="E132" s="96"/>
      <c r="F132" s="96"/>
      <c r="G132" s="97"/>
      <c r="H132" s="97"/>
      <c r="I132" s="97"/>
      <c r="J132" s="97"/>
      <c r="K132" s="97"/>
      <c r="L132" s="97"/>
      <c r="M132" s="97"/>
      <c r="N132" s="97"/>
    </row>
    <row r="133" spans="1:14" ht="15" hidden="1">
      <c r="A133" s="93"/>
      <c r="B133" s="94" t="s">
        <v>526</v>
      </c>
      <c r="C133" s="93" t="s">
        <v>3</v>
      </c>
      <c r="D133" s="107"/>
      <c r="E133" s="96"/>
      <c r="F133" s="96"/>
      <c r="G133" s="97"/>
      <c r="H133" s="97"/>
      <c r="I133" s="97"/>
      <c r="J133" s="97"/>
      <c r="K133" s="97"/>
      <c r="L133" s="97"/>
      <c r="M133" s="97"/>
      <c r="N133" s="97"/>
    </row>
    <row r="134" spans="1:14" ht="15" hidden="1">
      <c r="A134" s="93"/>
      <c r="B134" s="95" t="s">
        <v>527</v>
      </c>
      <c r="C134" s="93" t="s">
        <v>3</v>
      </c>
      <c r="D134" s="107"/>
      <c r="E134" s="96"/>
      <c r="F134" s="96"/>
      <c r="G134" s="97"/>
      <c r="H134" s="97"/>
      <c r="I134" s="97"/>
      <c r="J134" s="97"/>
      <c r="K134" s="97"/>
      <c r="L134" s="97"/>
      <c r="M134" s="97"/>
      <c r="N134" s="97"/>
    </row>
    <row r="135" spans="1:14" ht="15.75" hidden="1">
      <c r="A135" s="98">
        <v>6</v>
      </c>
      <c r="B135" s="99" t="s">
        <v>528</v>
      </c>
      <c r="C135" s="100" t="s">
        <v>529</v>
      </c>
      <c r="D135" s="113"/>
      <c r="E135" s="111"/>
      <c r="F135" s="111"/>
      <c r="G135" s="114"/>
      <c r="H135" s="114"/>
      <c r="I135" s="114"/>
      <c r="J135" s="114"/>
      <c r="K135" s="114"/>
      <c r="L135" s="114"/>
      <c r="M135" s="114"/>
      <c r="N135" s="114"/>
    </row>
  </sheetData>
  <sheetProtection/>
  <mergeCells count="10">
    <mergeCell ref="O5:O6"/>
    <mergeCell ref="A3:O3"/>
    <mergeCell ref="A2:O2"/>
    <mergeCell ref="A5:A6"/>
    <mergeCell ref="B5:B6"/>
    <mergeCell ref="C5:C6"/>
    <mergeCell ref="D5:D6"/>
    <mergeCell ref="E5:E6"/>
    <mergeCell ref="F5:F6"/>
    <mergeCell ref="G5:N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R12" sqref="R12"/>
    </sheetView>
  </sheetViews>
  <sheetFormatPr defaultColWidth="9.00390625" defaultRowHeight="15.75"/>
  <cols>
    <col min="1" max="1" width="3.625" style="16" customWidth="1"/>
    <col min="2" max="2" width="46.50390625" style="16" customWidth="1"/>
    <col min="3" max="3" width="7.00390625" style="16" customWidth="1"/>
    <col min="4" max="5" width="7.625" style="16" customWidth="1"/>
    <col min="6" max="6" width="0.5" style="16" hidden="1" customWidth="1"/>
    <col min="7" max="14" width="7.00390625" style="16" hidden="1" customWidth="1"/>
    <col min="15" max="16384" width="9.00390625" style="16" customWidth="1"/>
  </cols>
  <sheetData>
    <row r="1" ht="15.75">
      <c r="O1" s="57" t="s">
        <v>536</v>
      </c>
    </row>
    <row r="2" spans="1:15" ht="30.75" customHeight="1">
      <c r="A2" s="363" t="s">
        <v>531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</row>
    <row r="3" spans="1:15" ht="15.75" customHeight="1">
      <c r="A3" s="364" t="str">
        <f>NN!A3</f>
        <v>(Kèm theo Quyết định số        /QĐ-UBND ngày     /12/2020 của UBND phường Quyết Tiến)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4" ht="15.75">
      <c r="A4" s="46"/>
    </row>
    <row r="5" spans="1:15" ht="15.75" customHeight="1">
      <c r="A5" s="362" t="s">
        <v>0</v>
      </c>
      <c r="B5" s="365" t="s">
        <v>1</v>
      </c>
      <c r="C5" s="365" t="s">
        <v>2</v>
      </c>
      <c r="D5" s="362" t="s">
        <v>548</v>
      </c>
      <c r="E5" s="362" t="s">
        <v>549</v>
      </c>
      <c r="F5" s="362" t="s">
        <v>47</v>
      </c>
      <c r="G5" s="365" t="s">
        <v>48</v>
      </c>
      <c r="H5" s="365"/>
      <c r="I5" s="365"/>
      <c r="J5" s="365"/>
      <c r="K5" s="365"/>
      <c r="L5" s="365"/>
      <c r="M5" s="365"/>
      <c r="N5" s="365"/>
      <c r="O5" s="362" t="s">
        <v>550</v>
      </c>
    </row>
    <row r="6" spans="1:15" ht="49.5" customHeight="1">
      <c r="A6" s="362"/>
      <c r="B6" s="365"/>
      <c r="C6" s="365"/>
      <c r="D6" s="362"/>
      <c r="E6" s="362"/>
      <c r="F6" s="362"/>
      <c r="G6" s="54" t="s">
        <v>107</v>
      </c>
      <c r="H6" s="54" t="s">
        <v>108</v>
      </c>
      <c r="I6" s="54" t="s">
        <v>109</v>
      </c>
      <c r="J6" s="54" t="s">
        <v>110</v>
      </c>
      <c r="K6" s="54" t="s">
        <v>111</v>
      </c>
      <c r="L6" s="55" t="s">
        <v>112</v>
      </c>
      <c r="M6" s="54" t="s">
        <v>113</v>
      </c>
      <c r="N6" s="55" t="s">
        <v>114</v>
      </c>
      <c r="O6" s="362"/>
    </row>
    <row r="7" spans="1:15" s="102" customFormat="1" ht="21.75" customHeight="1">
      <c r="A7" s="221">
        <v>1</v>
      </c>
      <c r="B7" s="222" t="s">
        <v>71</v>
      </c>
      <c r="C7" s="223"/>
      <c r="D7" s="224"/>
      <c r="E7" s="224"/>
      <c r="F7" s="223"/>
      <c r="G7" s="223"/>
      <c r="H7" s="223"/>
      <c r="I7" s="223"/>
      <c r="J7" s="223"/>
      <c r="K7" s="223"/>
      <c r="L7" s="225"/>
      <c r="M7" s="223"/>
      <c r="N7" s="225"/>
      <c r="O7" s="90"/>
    </row>
    <row r="8" spans="1:15" s="103" customFormat="1" ht="16.5" customHeight="1">
      <c r="A8" s="226"/>
      <c r="B8" s="227" t="s">
        <v>532</v>
      </c>
      <c r="C8" s="228" t="s">
        <v>8</v>
      </c>
      <c r="D8" s="229">
        <v>4</v>
      </c>
      <c r="E8" s="229">
        <v>4</v>
      </c>
      <c r="F8" s="230"/>
      <c r="G8" s="230"/>
      <c r="H8" s="231"/>
      <c r="I8" s="228"/>
      <c r="J8" s="230"/>
      <c r="K8" s="230"/>
      <c r="L8" s="231"/>
      <c r="M8" s="228"/>
      <c r="N8" s="232"/>
      <c r="O8" s="233"/>
    </row>
    <row r="9" spans="1:15" s="103" customFormat="1" ht="16.5" customHeight="1">
      <c r="A9" s="226"/>
      <c r="B9" s="227" t="s">
        <v>534</v>
      </c>
      <c r="C9" s="228" t="s">
        <v>72</v>
      </c>
      <c r="D9" s="234">
        <v>0.12</v>
      </c>
      <c r="E9" s="234">
        <v>0.12</v>
      </c>
      <c r="F9" s="235"/>
      <c r="G9" s="235"/>
      <c r="H9" s="236"/>
      <c r="I9" s="236"/>
      <c r="J9" s="235"/>
      <c r="K9" s="235"/>
      <c r="L9" s="236"/>
      <c r="M9" s="236"/>
      <c r="N9" s="236"/>
      <c r="O9" s="233"/>
    </row>
    <row r="10" spans="1:15" s="104" customFormat="1" ht="16.5" customHeight="1">
      <c r="A10" s="221">
        <v>2</v>
      </c>
      <c r="B10" s="222" t="s">
        <v>73</v>
      </c>
      <c r="C10" s="225"/>
      <c r="D10" s="237"/>
      <c r="E10" s="237"/>
      <c r="F10" s="238"/>
      <c r="G10" s="239"/>
      <c r="H10" s="240"/>
      <c r="I10" s="240"/>
      <c r="J10" s="238"/>
      <c r="K10" s="239"/>
      <c r="L10" s="240"/>
      <c r="M10" s="240"/>
      <c r="N10" s="240"/>
      <c r="O10" s="241"/>
    </row>
    <row r="11" spans="1:15" s="103" customFormat="1" ht="16.5" customHeight="1">
      <c r="A11" s="226"/>
      <c r="B11" s="227" t="s">
        <v>532</v>
      </c>
      <c r="C11" s="228" t="s">
        <v>8</v>
      </c>
      <c r="D11" s="242">
        <v>17</v>
      </c>
      <c r="E11" s="242">
        <v>17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33"/>
    </row>
    <row r="12" spans="1:15" s="103" customFormat="1" ht="16.5" customHeight="1">
      <c r="A12" s="226"/>
      <c r="B12" s="227" t="s">
        <v>535</v>
      </c>
      <c r="C12" s="228" t="s">
        <v>72</v>
      </c>
      <c r="D12" s="229">
        <v>0.3</v>
      </c>
      <c r="E12" s="229">
        <v>0.3</v>
      </c>
      <c r="F12" s="235"/>
      <c r="G12" s="244"/>
      <c r="H12" s="244"/>
      <c r="I12" s="244"/>
      <c r="J12" s="244"/>
      <c r="K12" s="244"/>
      <c r="L12" s="244"/>
      <c r="M12" s="244"/>
      <c r="N12" s="244"/>
      <c r="O12" s="233"/>
    </row>
    <row r="13" spans="1:15" s="104" customFormat="1" ht="29.25" customHeight="1">
      <c r="A13" s="245">
        <v>11</v>
      </c>
      <c r="B13" s="246" t="s">
        <v>74</v>
      </c>
      <c r="C13" s="225"/>
      <c r="D13" s="237">
        <v>5</v>
      </c>
      <c r="E13" s="237">
        <v>5</v>
      </c>
      <c r="F13" s="239"/>
      <c r="G13" s="225"/>
      <c r="H13" s="225"/>
      <c r="I13" s="225"/>
      <c r="J13" s="225"/>
      <c r="K13" s="225"/>
      <c r="L13" s="225"/>
      <c r="M13" s="225"/>
      <c r="N13" s="225"/>
      <c r="O13" s="241"/>
    </row>
    <row r="14" spans="1:15" s="103" customFormat="1" ht="16.5" customHeight="1">
      <c r="A14" s="247"/>
      <c r="B14" s="227" t="s">
        <v>533</v>
      </c>
      <c r="C14" s="228" t="s">
        <v>75</v>
      </c>
      <c r="D14" s="242">
        <v>5</v>
      </c>
      <c r="E14" s="242">
        <v>5</v>
      </c>
      <c r="F14" s="248"/>
      <c r="G14" s="248"/>
      <c r="H14" s="248"/>
      <c r="I14" s="249"/>
      <c r="J14" s="249"/>
      <c r="K14" s="249"/>
      <c r="L14" s="249"/>
      <c r="M14" s="249"/>
      <c r="N14" s="243"/>
      <c r="O14" s="233"/>
    </row>
  </sheetData>
  <sheetProtection/>
  <mergeCells count="10">
    <mergeCell ref="O5:O6"/>
    <mergeCell ref="A2:O2"/>
    <mergeCell ref="A3:O3"/>
    <mergeCell ref="A5:A6"/>
    <mergeCell ref="B5:B6"/>
    <mergeCell ref="C5:C6"/>
    <mergeCell ref="D5:D6"/>
    <mergeCell ref="E5:E6"/>
    <mergeCell ref="F5:F6"/>
    <mergeCell ref="G5:N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5"/>
  <sheetViews>
    <sheetView zoomScalePageLayoutView="0" workbookViewId="0" topLeftCell="A4">
      <selection activeCell="R18" sqref="R18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8.375" style="0" customWidth="1"/>
    <col min="4" max="4" width="9.75390625" style="0" customWidth="1"/>
    <col min="5" max="5" width="9.375" style="0" customWidth="1"/>
    <col min="6" max="6" width="0.2421875" style="0" hidden="1" customWidth="1"/>
    <col min="7" max="7" width="6.625" style="0" hidden="1" customWidth="1"/>
    <col min="8" max="8" width="9.375" style="0" hidden="1" customWidth="1"/>
    <col min="9" max="15" width="6.625" style="0" hidden="1" customWidth="1"/>
    <col min="16" max="16" width="7.875" style="0" customWidth="1"/>
    <col min="17" max="17" width="9.00390625" style="72" customWidth="1"/>
    <col min="18" max="18" width="17.25390625" style="72" customWidth="1"/>
  </cols>
  <sheetData>
    <row r="1" ht="15.75">
      <c r="P1" s="29" t="s">
        <v>530</v>
      </c>
    </row>
    <row r="2" spans="1:16" ht="32.25" customHeight="1">
      <c r="A2" s="366" t="s">
        <v>552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16" ht="15.75" customHeight="1">
      <c r="A3" s="367" t="str">
        <f>NN!A3</f>
        <v>(Kèm theo Quyết định số        /QĐ-UBND ngày     /12/2020 của UBND phường Quyết Tiến)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</row>
    <row r="5" spans="1:16" ht="15.75" customHeight="1">
      <c r="A5" s="365" t="s">
        <v>0</v>
      </c>
      <c r="B5" s="365" t="s">
        <v>1</v>
      </c>
      <c r="C5" s="365" t="s">
        <v>2</v>
      </c>
      <c r="D5" s="362" t="s">
        <v>548</v>
      </c>
      <c r="E5" s="362" t="s">
        <v>549</v>
      </c>
      <c r="F5" s="362" t="s">
        <v>47</v>
      </c>
      <c r="G5" s="365" t="s">
        <v>48</v>
      </c>
      <c r="H5" s="365"/>
      <c r="I5" s="365"/>
      <c r="J5" s="365"/>
      <c r="K5" s="365"/>
      <c r="L5" s="365"/>
      <c r="M5" s="365"/>
      <c r="N5" s="365"/>
      <c r="O5" s="365"/>
      <c r="P5" s="362" t="s">
        <v>550</v>
      </c>
    </row>
    <row r="6" spans="1:18" s="4" customFormat="1" ht="61.5" customHeight="1">
      <c r="A6" s="365"/>
      <c r="B6" s="365"/>
      <c r="C6" s="365"/>
      <c r="D6" s="362"/>
      <c r="E6" s="362"/>
      <c r="F6" s="362"/>
      <c r="G6" s="27" t="s">
        <v>49</v>
      </c>
      <c r="H6" s="27" t="s">
        <v>50</v>
      </c>
      <c r="I6" s="27" t="s">
        <v>51</v>
      </c>
      <c r="J6" s="27"/>
      <c r="K6" s="27" t="s">
        <v>52</v>
      </c>
      <c r="L6" s="27" t="s">
        <v>53</v>
      </c>
      <c r="M6" s="28" t="s">
        <v>54</v>
      </c>
      <c r="N6" s="27" t="s">
        <v>55</v>
      </c>
      <c r="O6" s="28" t="s">
        <v>56</v>
      </c>
      <c r="P6" s="362"/>
      <c r="Q6" s="56"/>
      <c r="R6" s="56"/>
    </row>
    <row r="7" spans="1:18" s="4" customFormat="1" ht="21.75" customHeight="1">
      <c r="A7" s="250">
        <v>1</v>
      </c>
      <c r="B7" s="251" t="s">
        <v>409</v>
      </c>
      <c r="C7" s="252" t="s">
        <v>410</v>
      </c>
      <c r="D7" s="253">
        <v>660</v>
      </c>
      <c r="E7" s="254">
        <f>SUM(G7:O7)</f>
        <v>660</v>
      </c>
      <c r="F7" s="255"/>
      <c r="G7" s="255">
        <v>100</v>
      </c>
      <c r="H7" s="254"/>
      <c r="I7" s="256"/>
      <c r="J7" s="254"/>
      <c r="K7" s="254">
        <v>260</v>
      </c>
      <c r="L7" s="254">
        <v>100</v>
      </c>
      <c r="M7" s="254">
        <v>200</v>
      </c>
      <c r="N7" s="254"/>
      <c r="O7" s="254"/>
      <c r="P7" s="134"/>
      <c r="Q7" s="76"/>
      <c r="R7" s="76"/>
    </row>
    <row r="8" spans="1:18" s="6" customFormat="1" ht="21.75" customHeight="1">
      <c r="A8" s="250">
        <v>2</v>
      </c>
      <c r="B8" s="251" t="s">
        <v>411</v>
      </c>
      <c r="C8" s="252" t="s">
        <v>17</v>
      </c>
      <c r="D8" s="253">
        <v>162</v>
      </c>
      <c r="E8" s="254">
        <f aca="true" t="shared" si="0" ref="E8:E17">SUM(G8:O8)</f>
        <v>265</v>
      </c>
      <c r="F8" s="255"/>
      <c r="G8" s="255"/>
      <c r="H8" s="255">
        <v>75</v>
      </c>
      <c r="I8" s="257"/>
      <c r="J8" s="255"/>
      <c r="K8" s="255">
        <v>20</v>
      </c>
      <c r="L8" s="255">
        <v>70</v>
      </c>
      <c r="M8" s="255">
        <v>60</v>
      </c>
      <c r="N8" s="255">
        <v>40</v>
      </c>
      <c r="O8" s="255"/>
      <c r="P8" s="134"/>
      <c r="Q8" s="76"/>
      <c r="R8" s="51"/>
    </row>
    <row r="9" spans="1:18" s="4" customFormat="1" ht="21.75" customHeight="1">
      <c r="A9" s="250">
        <v>3</v>
      </c>
      <c r="B9" s="251" t="s">
        <v>412</v>
      </c>
      <c r="C9" s="252" t="s">
        <v>413</v>
      </c>
      <c r="D9" s="258">
        <v>2.8</v>
      </c>
      <c r="E9" s="254">
        <f t="shared" si="0"/>
        <v>2.8</v>
      </c>
      <c r="F9" s="255"/>
      <c r="G9" s="255"/>
      <c r="H9" s="259"/>
      <c r="I9" s="260"/>
      <c r="J9" s="259"/>
      <c r="K9" s="261"/>
      <c r="L9" s="255">
        <v>1.1</v>
      </c>
      <c r="M9" s="259"/>
      <c r="N9" s="255">
        <v>1.7</v>
      </c>
      <c r="O9" s="259"/>
      <c r="P9" s="134"/>
      <c r="Q9" s="76"/>
      <c r="R9" s="76"/>
    </row>
    <row r="10" spans="1:18" s="4" customFormat="1" ht="21.75" customHeight="1">
      <c r="A10" s="250">
        <v>4</v>
      </c>
      <c r="B10" s="251" t="s">
        <v>414</v>
      </c>
      <c r="C10" s="252" t="s">
        <v>63</v>
      </c>
      <c r="D10" s="253">
        <v>150</v>
      </c>
      <c r="E10" s="262">
        <f>SUM(G10:O10)</f>
        <v>250</v>
      </c>
      <c r="F10" s="253"/>
      <c r="G10" s="253">
        <v>50</v>
      </c>
      <c r="H10" s="253">
        <v>150</v>
      </c>
      <c r="I10" s="253"/>
      <c r="J10" s="253"/>
      <c r="K10" s="253"/>
      <c r="L10" s="253"/>
      <c r="M10" s="253">
        <v>50</v>
      </c>
      <c r="N10" s="253"/>
      <c r="O10" s="253"/>
      <c r="P10" s="134"/>
      <c r="Q10" s="76"/>
      <c r="R10" s="76"/>
    </row>
    <row r="11" spans="1:18" s="4" customFormat="1" ht="21.75" customHeight="1">
      <c r="A11" s="250">
        <v>5</v>
      </c>
      <c r="B11" s="251" t="s">
        <v>415</v>
      </c>
      <c r="C11" s="252" t="s">
        <v>18</v>
      </c>
      <c r="D11" s="253">
        <v>1859</v>
      </c>
      <c r="E11" s="254">
        <f t="shared" si="0"/>
        <v>1859</v>
      </c>
      <c r="F11" s="255"/>
      <c r="G11" s="255">
        <f>220-17</f>
        <v>203</v>
      </c>
      <c r="H11" s="255">
        <f>100-17</f>
        <v>83</v>
      </c>
      <c r="I11" s="257"/>
      <c r="J11" s="255"/>
      <c r="K11" s="255">
        <f>230-17</f>
        <v>213</v>
      </c>
      <c r="L11" s="255">
        <f>590-17</f>
        <v>573</v>
      </c>
      <c r="M11" s="255">
        <f>420-17</f>
        <v>403</v>
      </c>
      <c r="N11" s="255">
        <f>300-17</f>
        <v>283</v>
      </c>
      <c r="O11" s="255">
        <v>101</v>
      </c>
      <c r="P11" s="134"/>
      <c r="Q11" s="76"/>
      <c r="R11" s="76"/>
    </row>
    <row r="12" spans="1:18" s="4" customFormat="1" ht="21.75" customHeight="1">
      <c r="A12" s="250">
        <v>6</v>
      </c>
      <c r="B12" s="251" t="s">
        <v>416</v>
      </c>
      <c r="C12" s="252" t="s">
        <v>18</v>
      </c>
      <c r="D12" s="253">
        <v>2180</v>
      </c>
      <c r="E12" s="254">
        <f t="shared" si="0"/>
        <v>2180</v>
      </c>
      <c r="F12" s="255"/>
      <c r="G12" s="255"/>
      <c r="H12" s="255"/>
      <c r="I12" s="263">
        <v>960</v>
      </c>
      <c r="J12" s="255"/>
      <c r="K12" s="255">
        <v>709</v>
      </c>
      <c r="L12" s="255">
        <v>511</v>
      </c>
      <c r="M12" s="255"/>
      <c r="N12" s="255"/>
      <c r="O12" s="255"/>
      <c r="P12" s="134"/>
      <c r="Q12" s="76"/>
      <c r="R12" s="76"/>
    </row>
    <row r="13" spans="1:18" s="12" customFormat="1" ht="21.75" customHeight="1">
      <c r="A13" s="250">
        <v>7</v>
      </c>
      <c r="B13" s="251" t="s">
        <v>417</v>
      </c>
      <c r="C13" s="252" t="s">
        <v>18</v>
      </c>
      <c r="D13" s="253">
        <v>0</v>
      </c>
      <c r="E13" s="254">
        <v>0</v>
      </c>
      <c r="F13" s="254"/>
      <c r="G13" s="254"/>
      <c r="H13" s="253">
        <v>0</v>
      </c>
      <c r="I13" s="256"/>
      <c r="J13" s="256"/>
      <c r="K13" s="254"/>
      <c r="L13" s="254"/>
      <c r="M13" s="254"/>
      <c r="N13" s="254"/>
      <c r="O13" s="254"/>
      <c r="P13" s="134"/>
      <c r="Q13" s="76"/>
      <c r="R13" s="56"/>
    </row>
    <row r="14" spans="1:18" s="12" customFormat="1" ht="21.75" customHeight="1">
      <c r="A14" s="250">
        <v>8</v>
      </c>
      <c r="B14" s="251" t="s">
        <v>418</v>
      </c>
      <c r="C14" s="252" t="s">
        <v>40</v>
      </c>
      <c r="D14" s="253">
        <v>70</v>
      </c>
      <c r="E14" s="254">
        <f t="shared" si="0"/>
        <v>120</v>
      </c>
      <c r="F14" s="254"/>
      <c r="G14" s="255">
        <v>2</v>
      </c>
      <c r="H14" s="255">
        <v>5</v>
      </c>
      <c r="I14" s="257"/>
      <c r="J14" s="255"/>
      <c r="K14" s="255">
        <v>60</v>
      </c>
      <c r="L14" s="255">
        <v>48</v>
      </c>
      <c r="M14" s="255">
        <v>2</v>
      </c>
      <c r="N14" s="255">
        <v>3</v>
      </c>
      <c r="O14" s="255"/>
      <c r="P14" s="134"/>
      <c r="Q14" s="76"/>
      <c r="R14" s="56"/>
    </row>
    <row r="15" spans="1:18" s="102" customFormat="1" ht="15.75">
      <c r="A15" s="250">
        <v>9</v>
      </c>
      <c r="B15" s="251" t="s">
        <v>64</v>
      </c>
      <c r="C15" s="252" t="s">
        <v>40</v>
      </c>
      <c r="D15" s="253">
        <v>190</v>
      </c>
      <c r="E15" s="254">
        <f t="shared" si="0"/>
        <v>190</v>
      </c>
      <c r="F15" s="90"/>
      <c r="G15" s="230"/>
      <c r="H15" s="230"/>
      <c r="I15" s="230"/>
      <c r="J15" s="230"/>
      <c r="K15" s="230"/>
      <c r="L15" s="230">
        <v>190</v>
      </c>
      <c r="M15" s="230"/>
      <c r="N15" s="230"/>
      <c r="O15" s="230"/>
      <c r="P15" s="134"/>
      <c r="Q15" s="105"/>
      <c r="R15" s="105"/>
    </row>
    <row r="16" spans="1:18" s="102" customFormat="1" ht="15.75">
      <c r="A16" s="250">
        <v>10</v>
      </c>
      <c r="B16" s="251" t="s">
        <v>419</v>
      </c>
      <c r="C16" s="252" t="s">
        <v>19</v>
      </c>
      <c r="D16" s="253">
        <v>32</v>
      </c>
      <c r="E16" s="254">
        <f t="shared" si="0"/>
        <v>32</v>
      </c>
      <c r="F16" s="90"/>
      <c r="G16" s="255">
        <v>4</v>
      </c>
      <c r="H16" s="255">
        <v>2</v>
      </c>
      <c r="I16" s="263">
        <v>3</v>
      </c>
      <c r="J16" s="255">
        <v>1</v>
      </c>
      <c r="K16" s="255">
        <v>4</v>
      </c>
      <c r="L16" s="255">
        <v>1</v>
      </c>
      <c r="M16" s="255"/>
      <c r="N16" s="255"/>
      <c r="O16" s="255">
        <v>17</v>
      </c>
      <c r="P16" s="134"/>
      <c r="Q16" s="105"/>
      <c r="R16" s="105"/>
    </row>
    <row r="17" spans="1:18" s="102" customFormat="1" ht="15.75">
      <c r="A17" s="250">
        <v>11</v>
      </c>
      <c r="B17" s="251" t="s">
        <v>65</v>
      </c>
      <c r="C17" s="252" t="s">
        <v>66</v>
      </c>
      <c r="D17" s="253">
        <v>331</v>
      </c>
      <c r="E17" s="254">
        <f t="shared" si="0"/>
        <v>331</v>
      </c>
      <c r="F17" s="90"/>
      <c r="G17" s="230"/>
      <c r="H17" s="230">
        <v>331</v>
      </c>
      <c r="I17" s="230"/>
      <c r="J17" s="230"/>
      <c r="K17" s="230"/>
      <c r="L17" s="230"/>
      <c r="M17" s="230"/>
      <c r="N17" s="230"/>
      <c r="O17" s="230"/>
      <c r="P17" s="134"/>
      <c r="Q17" s="105"/>
      <c r="R17" s="105"/>
    </row>
    <row r="18" spans="17:18" s="10" customFormat="1" ht="15.75">
      <c r="Q18" s="77"/>
      <c r="R18" s="77"/>
    </row>
    <row r="19" spans="17:18" s="10" customFormat="1" ht="15.75">
      <c r="Q19" s="77"/>
      <c r="R19" s="77"/>
    </row>
    <row r="20" spans="17:18" s="10" customFormat="1" ht="15.75">
      <c r="Q20" s="77"/>
      <c r="R20" s="77"/>
    </row>
    <row r="21" spans="17:18" s="10" customFormat="1" ht="15.75">
      <c r="Q21" s="77"/>
      <c r="R21" s="77"/>
    </row>
    <row r="22" spans="17:18" s="10" customFormat="1" ht="15.75">
      <c r="Q22" s="77"/>
      <c r="R22" s="77"/>
    </row>
    <row r="23" spans="17:18" s="10" customFormat="1" ht="15.75">
      <c r="Q23" s="77"/>
      <c r="R23" s="77"/>
    </row>
    <row r="24" spans="17:18" s="10" customFormat="1" ht="15.75">
      <c r="Q24" s="77"/>
      <c r="R24" s="77"/>
    </row>
    <row r="25" spans="17:18" s="10" customFormat="1" ht="15.75">
      <c r="Q25" s="77"/>
      <c r="R25" s="77"/>
    </row>
    <row r="26" spans="17:18" s="10" customFormat="1" ht="15.75">
      <c r="Q26" s="77"/>
      <c r="R26" s="77"/>
    </row>
    <row r="27" spans="17:18" s="10" customFormat="1" ht="15.75">
      <c r="Q27" s="77"/>
      <c r="R27" s="77"/>
    </row>
    <row r="28" spans="17:18" s="10" customFormat="1" ht="15.75">
      <c r="Q28" s="77"/>
      <c r="R28" s="77"/>
    </row>
    <row r="29" spans="17:18" s="10" customFormat="1" ht="15.75">
      <c r="Q29" s="77"/>
      <c r="R29" s="77"/>
    </row>
    <row r="30" spans="17:18" s="10" customFormat="1" ht="15.75">
      <c r="Q30" s="77"/>
      <c r="R30" s="77"/>
    </row>
    <row r="31" spans="17:18" s="10" customFormat="1" ht="15.75">
      <c r="Q31" s="77"/>
      <c r="R31" s="77"/>
    </row>
    <row r="32" spans="17:18" s="10" customFormat="1" ht="15.75">
      <c r="Q32" s="77"/>
      <c r="R32" s="77"/>
    </row>
    <row r="33" spans="17:18" s="10" customFormat="1" ht="15.75">
      <c r="Q33" s="77"/>
      <c r="R33" s="77"/>
    </row>
    <row r="34" spans="17:18" s="10" customFormat="1" ht="15.75">
      <c r="Q34" s="77"/>
      <c r="R34" s="77"/>
    </row>
    <row r="35" spans="17:18" s="10" customFormat="1" ht="15.75">
      <c r="Q35" s="77"/>
      <c r="R35" s="77"/>
    </row>
    <row r="36" spans="17:18" s="10" customFormat="1" ht="15.75">
      <c r="Q36" s="77"/>
      <c r="R36" s="77"/>
    </row>
    <row r="37" spans="17:18" s="10" customFormat="1" ht="15.75">
      <c r="Q37" s="77"/>
      <c r="R37" s="77"/>
    </row>
    <row r="38" spans="17:18" s="10" customFormat="1" ht="15.75">
      <c r="Q38" s="77"/>
      <c r="R38" s="77"/>
    </row>
    <row r="39" spans="17:18" s="10" customFormat="1" ht="15.75">
      <c r="Q39" s="77"/>
      <c r="R39" s="77"/>
    </row>
    <row r="40" spans="17:18" s="10" customFormat="1" ht="15.75">
      <c r="Q40" s="77"/>
      <c r="R40" s="77"/>
    </row>
    <row r="41" spans="17:18" s="10" customFormat="1" ht="15.75">
      <c r="Q41" s="77"/>
      <c r="R41" s="77"/>
    </row>
    <row r="42" spans="17:18" s="10" customFormat="1" ht="15.75">
      <c r="Q42" s="77"/>
      <c r="R42" s="77"/>
    </row>
    <row r="43" spans="17:18" s="10" customFormat="1" ht="15.75">
      <c r="Q43" s="77"/>
      <c r="R43" s="77"/>
    </row>
    <row r="44" spans="17:18" s="10" customFormat="1" ht="15.75">
      <c r="Q44" s="77"/>
      <c r="R44" s="77"/>
    </row>
    <row r="45" spans="17:18" s="10" customFormat="1" ht="15.75">
      <c r="Q45" s="77"/>
      <c r="R45" s="77"/>
    </row>
    <row r="192" spans="3:18" s="2" customFormat="1" ht="15">
      <c r="C192" s="1"/>
      <c r="D192" s="1"/>
      <c r="E192" s="1"/>
      <c r="F192" s="1"/>
      <c r="G192" s="1"/>
      <c r="I192" s="9"/>
      <c r="J192" s="9"/>
      <c r="Q192" s="78"/>
      <c r="R192" s="78"/>
    </row>
    <row r="193" spans="3:18" s="2" customFormat="1" ht="15">
      <c r="C193" s="1"/>
      <c r="D193" s="1"/>
      <c r="E193" s="1"/>
      <c r="F193" s="1"/>
      <c r="G193" s="1"/>
      <c r="I193" s="9"/>
      <c r="J193" s="9"/>
      <c r="Q193" s="78"/>
      <c r="R193" s="78"/>
    </row>
    <row r="194" spans="3:18" s="2" customFormat="1" ht="15">
      <c r="C194" s="1"/>
      <c r="D194" s="1"/>
      <c r="E194" s="1"/>
      <c r="F194" s="1"/>
      <c r="G194" s="1"/>
      <c r="I194" s="9"/>
      <c r="J194" s="9"/>
      <c r="Q194" s="78"/>
      <c r="R194" s="78"/>
    </row>
    <row r="195" spans="3:18" s="2" customFormat="1" ht="15">
      <c r="C195" s="1"/>
      <c r="D195" s="1"/>
      <c r="E195" s="1"/>
      <c r="F195" s="1"/>
      <c r="G195" s="1"/>
      <c r="I195" s="9"/>
      <c r="J195" s="9"/>
      <c r="Q195" s="78"/>
      <c r="R195" s="78"/>
    </row>
    <row r="196" spans="3:18" s="2" customFormat="1" ht="15">
      <c r="C196" s="1"/>
      <c r="D196" s="1"/>
      <c r="E196" s="1"/>
      <c r="F196" s="1"/>
      <c r="G196" s="1"/>
      <c r="I196" s="9"/>
      <c r="J196" s="9"/>
      <c r="Q196" s="78"/>
      <c r="R196" s="78"/>
    </row>
    <row r="197" spans="3:18" s="2" customFormat="1" ht="15">
      <c r="C197" s="1"/>
      <c r="D197" s="1"/>
      <c r="E197" s="1"/>
      <c r="F197" s="1"/>
      <c r="G197" s="1"/>
      <c r="I197" s="9"/>
      <c r="J197" s="9"/>
      <c r="Q197" s="78"/>
      <c r="R197" s="78"/>
    </row>
    <row r="198" spans="3:18" s="2" customFormat="1" ht="15">
      <c r="C198" s="1"/>
      <c r="D198" s="1"/>
      <c r="E198" s="1"/>
      <c r="F198" s="1"/>
      <c r="G198" s="1"/>
      <c r="I198" s="9"/>
      <c r="J198" s="9"/>
      <c r="Q198" s="78"/>
      <c r="R198" s="78"/>
    </row>
    <row r="199" spans="3:18" s="2" customFormat="1" ht="15">
      <c r="C199" s="1"/>
      <c r="D199" s="1"/>
      <c r="E199" s="1"/>
      <c r="F199" s="1"/>
      <c r="G199" s="1"/>
      <c r="I199" s="9"/>
      <c r="J199" s="9"/>
      <c r="Q199" s="78"/>
      <c r="R199" s="78"/>
    </row>
    <row r="200" spans="3:18" s="2" customFormat="1" ht="15">
      <c r="C200" s="1"/>
      <c r="D200" s="1"/>
      <c r="E200" s="1"/>
      <c r="F200" s="1"/>
      <c r="G200" s="1"/>
      <c r="I200" s="9"/>
      <c r="J200" s="9"/>
      <c r="Q200" s="78"/>
      <c r="R200" s="78"/>
    </row>
    <row r="201" spans="3:18" s="2" customFormat="1" ht="15">
      <c r="C201" s="1"/>
      <c r="D201" s="1"/>
      <c r="E201" s="1"/>
      <c r="F201" s="1"/>
      <c r="G201" s="1"/>
      <c r="I201" s="9"/>
      <c r="J201" s="9"/>
      <c r="Q201" s="78"/>
      <c r="R201" s="78"/>
    </row>
    <row r="202" spans="3:18" s="2" customFormat="1" ht="15">
      <c r="C202" s="1"/>
      <c r="D202" s="1"/>
      <c r="E202" s="1"/>
      <c r="F202" s="1"/>
      <c r="G202" s="1"/>
      <c r="I202" s="9"/>
      <c r="J202" s="9"/>
      <c r="Q202" s="78"/>
      <c r="R202" s="78"/>
    </row>
    <row r="203" spans="3:18" s="2" customFormat="1" ht="15">
      <c r="C203" s="1"/>
      <c r="D203" s="1"/>
      <c r="E203" s="1"/>
      <c r="F203" s="1"/>
      <c r="G203" s="1"/>
      <c r="I203" s="9"/>
      <c r="J203" s="9"/>
      <c r="Q203" s="78"/>
      <c r="R203" s="78"/>
    </row>
    <row r="204" spans="3:18" s="2" customFormat="1" ht="15">
      <c r="C204" s="1"/>
      <c r="D204" s="1"/>
      <c r="E204" s="1"/>
      <c r="F204" s="1"/>
      <c r="G204" s="1"/>
      <c r="I204" s="9"/>
      <c r="J204" s="9"/>
      <c r="Q204" s="78"/>
      <c r="R204" s="78"/>
    </row>
    <row r="205" spans="3:18" s="2" customFormat="1" ht="15">
      <c r="C205" s="1"/>
      <c r="D205" s="1"/>
      <c r="E205" s="1"/>
      <c r="F205" s="1"/>
      <c r="G205" s="1"/>
      <c r="I205" s="9"/>
      <c r="J205" s="9"/>
      <c r="Q205" s="78"/>
      <c r="R205" s="78"/>
    </row>
    <row r="206" spans="3:18" s="2" customFormat="1" ht="15">
      <c r="C206" s="1"/>
      <c r="D206" s="1"/>
      <c r="E206" s="1"/>
      <c r="F206" s="1"/>
      <c r="G206" s="1"/>
      <c r="I206" s="9"/>
      <c r="J206" s="9"/>
      <c r="Q206" s="78"/>
      <c r="R206" s="78"/>
    </row>
    <row r="207" spans="3:18" s="2" customFormat="1" ht="15">
      <c r="C207" s="1"/>
      <c r="D207" s="1"/>
      <c r="E207" s="1"/>
      <c r="F207" s="1"/>
      <c r="G207" s="1"/>
      <c r="I207" s="9"/>
      <c r="J207" s="9"/>
      <c r="Q207" s="78"/>
      <c r="R207" s="78"/>
    </row>
    <row r="208" spans="3:18" s="2" customFormat="1" ht="15">
      <c r="C208" s="1"/>
      <c r="D208" s="1"/>
      <c r="E208" s="1"/>
      <c r="F208" s="1"/>
      <c r="G208" s="1"/>
      <c r="I208" s="9"/>
      <c r="J208" s="9"/>
      <c r="Q208" s="78"/>
      <c r="R208" s="78"/>
    </row>
    <row r="209" spans="3:18" s="2" customFormat="1" ht="15">
      <c r="C209" s="1"/>
      <c r="D209" s="1"/>
      <c r="E209" s="1"/>
      <c r="F209" s="1"/>
      <c r="G209" s="1"/>
      <c r="I209" s="9"/>
      <c r="J209" s="9"/>
      <c r="Q209" s="78"/>
      <c r="R209" s="78"/>
    </row>
    <row r="210" spans="3:18" s="2" customFormat="1" ht="15">
      <c r="C210" s="1"/>
      <c r="D210" s="1"/>
      <c r="E210" s="1"/>
      <c r="F210" s="1"/>
      <c r="G210" s="1"/>
      <c r="I210" s="9"/>
      <c r="J210" s="9"/>
      <c r="Q210" s="78"/>
      <c r="R210" s="78"/>
    </row>
    <row r="211" spans="3:18" s="2" customFormat="1" ht="15">
      <c r="C211" s="1"/>
      <c r="D211" s="1"/>
      <c r="E211" s="1"/>
      <c r="F211" s="1"/>
      <c r="G211" s="1"/>
      <c r="I211" s="9"/>
      <c r="J211" s="9"/>
      <c r="Q211" s="78"/>
      <c r="R211" s="78"/>
    </row>
    <row r="212" spans="3:18" s="2" customFormat="1" ht="15">
      <c r="C212" s="1"/>
      <c r="D212" s="1"/>
      <c r="E212" s="1"/>
      <c r="F212" s="1"/>
      <c r="G212" s="1"/>
      <c r="I212" s="9"/>
      <c r="J212" s="9"/>
      <c r="Q212" s="78"/>
      <c r="R212" s="78"/>
    </row>
    <row r="213" spans="3:18" s="2" customFormat="1" ht="15">
      <c r="C213" s="1"/>
      <c r="D213" s="1"/>
      <c r="E213" s="1"/>
      <c r="F213" s="1"/>
      <c r="G213" s="1"/>
      <c r="I213" s="9"/>
      <c r="J213" s="9"/>
      <c r="Q213" s="78"/>
      <c r="R213" s="78"/>
    </row>
    <row r="214" spans="3:18" s="2" customFormat="1" ht="15">
      <c r="C214" s="1"/>
      <c r="D214" s="1"/>
      <c r="E214" s="1"/>
      <c r="F214" s="1"/>
      <c r="G214" s="1"/>
      <c r="I214" s="9"/>
      <c r="J214" s="9"/>
      <c r="Q214" s="78"/>
      <c r="R214" s="78"/>
    </row>
    <row r="215" spans="3:18" s="2" customFormat="1" ht="15">
      <c r="C215" s="1"/>
      <c r="D215" s="1"/>
      <c r="E215" s="1"/>
      <c r="F215" s="1"/>
      <c r="G215" s="1"/>
      <c r="I215" s="9"/>
      <c r="J215" s="9"/>
      <c r="Q215" s="78"/>
      <c r="R215" s="78"/>
    </row>
    <row r="216" spans="3:18" s="2" customFormat="1" ht="15">
      <c r="C216" s="1"/>
      <c r="D216" s="1"/>
      <c r="E216" s="1"/>
      <c r="F216" s="1"/>
      <c r="G216" s="1"/>
      <c r="I216" s="9"/>
      <c r="J216" s="9"/>
      <c r="Q216" s="78"/>
      <c r="R216" s="78"/>
    </row>
    <row r="217" spans="3:18" s="2" customFormat="1" ht="15">
      <c r="C217" s="1"/>
      <c r="D217" s="1"/>
      <c r="E217" s="1"/>
      <c r="F217" s="1"/>
      <c r="G217" s="1"/>
      <c r="I217" s="9"/>
      <c r="J217" s="9"/>
      <c r="Q217" s="78"/>
      <c r="R217" s="78"/>
    </row>
    <row r="218" spans="3:18" s="2" customFormat="1" ht="15">
      <c r="C218" s="1"/>
      <c r="D218" s="1"/>
      <c r="E218" s="1"/>
      <c r="F218" s="1"/>
      <c r="G218" s="1"/>
      <c r="I218" s="9"/>
      <c r="J218" s="9"/>
      <c r="Q218" s="78"/>
      <c r="R218" s="78"/>
    </row>
    <row r="219" spans="3:18" s="2" customFormat="1" ht="15">
      <c r="C219" s="1"/>
      <c r="D219" s="1"/>
      <c r="E219" s="1"/>
      <c r="F219" s="1"/>
      <c r="G219" s="1"/>
      <c r="I219" s="9"/>
      <c r="J219" s="9"/>
      <c r="Q219" s="78"/>
      <c r="R219" s="78"/>
    </row>
    <row r="220" spans="3:18" s="2" customFormat="1" ht="15">
      <c r="C220" s="1"/>
      <c r="D220" s="1"/>
      <c r="E220" s="1"/>
      <c r="F220" s="1"/>
      <c r="G220" s="1"/>
      <c r="I220" s="9"/>
      <c r="J220" s="9"/>
      <c r="Q220" s="78"/>
      <c r="R220" s="78"/>
    </row>
    <row r="221" spans="3:18" s="2" customFormat="1" ht="15">
      <c r="C221" s="1"/>
      <c r="D221" s="1"/>
      <c r="E221" s="1"/>
      <c r="F221" s="1"/>
      <c r="G221" s="1"/>
      <c r="I221" s="9"/>
      <c r="J221" s="9"/>
      <c r="Q221" s="78"/>
      <c r="R221" s="78"/>
    </row>
    <row r="222" spans="3:18" s="2" customFormat="1" ht="15">
      <c r="C222" s="1"/>
      <c r="D222" s="1"/>
      <c r="E222" s="1"/>
      <c r="F222" s="1"/>
      <c r="G222" s="1"/>
      <c r="I222" s="9"/>
      <c r="J222" s="9"/>
      <c r="Q222" s="78"/>
      <c r="R222" s="78"/>
    </row>
    <row r="223" spans="3:18" s="2" customFormat="1" ht="15">
      <c r="C223" s="1"/>
      <c r="D223" s="1"/>
      <c r="E223" s="1"/>
      <c r="F223" s="1"/>
      <c r="G223" s="1"/>
      <c r="I223" s="9"/>
      <c r="J223" s="9"/>
      <c r="Q223" s="78"/>
      <c r="R223" s="78"/>
    </row>
    <row r="224" spans="3:18" s="2" customFormat="1" ht="15">
      <c r="C224" s="1"/>
      <c r="D224" s="1"/>
      <c r="E224" s="1"/>
      <c r="F224" s="1"/>
      <c r="G224" s="1"/>
      <c r="I224" s="9"/>
      <c r="J224" s="9"/>
      <c r="Q224" s="78"/>
      <c r="R224" s="78"/>
    </row>
    <row r="225" spans="3:18" s="2" customFormat="1" ht="15">
      <c r="C225" s="1"/>
      <c r="D225" s="1"/>
      <c r="E225" s="1"/>
      <c r="F225" s="1"/>
      <c r="G225" s="1"/>
      <c r="I225" s="9"/>
      <c r="J225" s="9"/>
      <c r="Q225" s="78"/>
      <c r="R225" s="78"/>
    </row>
    <row r="226" spans="3:18" s="2" customFormat="1" ht="15">
      <c r="C226" s="1"/>
      <c r="D226" s="1"/>
      <c r="E226" s="1"/>
      <c r="F226" s="1"/>
      <c r="G226" s="1"/>
      <c r="I226" s="9"/>
      <c r="J226" s="9"/>
      <c r="Q226" s="78"/>
      <c r="R226" s="78"/>
    </row>
    <row r="227" spans="3:18" s="2" customFormat="1" ht="15">
      <c r="C227" s="1"/>
      <c r="D227" s="1"/>
      <c r="E227" s="1"/>
      <c r="F227" s="1"/>
      <c r="G227" s="1"/>
      <c r="I227" s="9"/>
      <c r="J227" s="9"/>
      <c r="Q227" s="78"/>
      <c r="R227" s="78"/>
    </row>
    <row r="228" spans="3:18" s="2" customFormat="1" ht="15">
      <c r="C228" s="1"/>
      <c r="D228" s="1"/>
      <c r="E228" s="1"/>
      <c r="F228" s="1"/>
      <c r="G228" s="1"/>
      <c r="I228" s="9"/>
      <c r="J228" s="9"/>
      <c r="Q228" s="78"/>
      <c r="R228" s="78"/>
    </row>
    <row r="229" spans="3:18" s="2" customFormat="1" ht="15">
      <c r="C229" s="1"/>
      <c r="D229" s="1"/>
      <c r="E229" s="1"/>
      <c r="F229" s="1"/>
      <c r="G229" s="1"/>
      <c r="I229" s="9"/>
      <c r="J229" s="9"/>
      <c r="Q229" s="78"/>
      <c r="R229" s="78"/>
    </row>
    <row r="230" spans="3:18" s="2" customFormat="1" ht="15">
      <c r="C230" s="1"/>
      <c r="D230" s="1"/>
      <c r="E230" s="1"/>
      <c r="F230" s="1"/>
      <c r="G230" s="1"/>
      <c r="I230" s="9"/>
      <c r="J230" s="9"/>
      <c r="Q230" s="78"/>
      <c r="R230" s="78"/>
    </row>
    <row r="231" spans="3:18" s="2" customFormat="1" ht="15">
      <c r="C231" s="1"/>
      <c r="D231" s="1"/>
      <c r="E231" s="1"/>
      <c r="F231" s="1"/>
      <c r="G231" s="1"/>
      <c r="I231" s="9"/>
      <c r="J231" s="9"/>
      <c r="Q231" s="78"/>
      <c r="R231" s="78"/>
    </row>
    <row r="232" spans="3:18" s="2" customFormat="1" ht="15">
      <c r="C232" s="1"/>
      <c r="D232" s="1"/>
      <c r="E232" s="1"/>
      <c r="F232" s="1"/>
      <c r="G232" s="1"/>
      <c r="I232" s="9"/>
      <c r="J232" s="9"/>
      <c r="Q232" s="78"/>
      <c r="R232" s="78"/>
    </row>
    <row r="233" spans="3:18" s="2" customFormat="1" ht="15">
      <c r="C233" s="1"/>
      <c r="D233" s="1"/>
      <c r="E233" s="1"/>
      <c r="F233" s="1"/>
      <c r="G233" s="1"/>
      <c r="I233" s="9"/>
      <c r="J233" s="9"/>
      <c r="Q233" s="78"/>
      <c r="R233" s="78"/>
    </row>
    <row r="234" spans="1:8" ht="15.75">
      <c r="A234" s="2"/>
      <c r="B234" s="2"/>
      <c r="C234" s="1"/>
      <c r="D234" s="1"/>
      <c r="E234" s="1"/>
      <c r="F234" s="1"/>
      <c r="G234" s="1"/>
      <c r="H234" s="2"/>
    </row>
    <row r="235" spans="1:8" ht="15.75">
      <c r="A235" s="2"/>
      <c r="B235" s="2"/>
      <c r="C235" s="1"/>
      <c r="D235" s="1"/>
      <c r="E235" s="1"/>
      <c r="F235" s="1"/>
      <c r="G235" s="1"/>
      <c r="H235" s="2"/>
    </row>
  </sheetData>
  <sheetProtection/>
  <mergeCells count="10">
    <mergeCell ref="P5:P6"/>
    <mergeCell ref="A2:P2"/>
    <mergeCell ref="A3:P3"/>
    <mergeCell ref="G5:O5"/>
    <mergeCell ref="F5:F6"/>
    <mergeCell ref="A5:A6"/>
    <mergeCell ref="B5:B6"/>
    <mergeCell ref="C5:C6"/>
    <mergeCell ref="D5:D6"/>
    <mergeCell ref="E5:E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Q11" sqref="Q11"/>
    </sheetView>
  </sheetViews>
  <sheetFormatPr defaultColWidth="9.00390625" defaultRowHeight="15.75"/>
  <cols>
    <col min="1" max="1" width="3.625" style="34" customWidth="1"/>
    <col min="2" max="2" width="52.50390625" style="34" customWidth="1"/>
    <col min="3" max="3" width="7.625" style="34" customWidth="1"/>
    <col min="4" max="4" width="9.375" style="92" customWidth="1"/>
    <col min="5" max="5" width="7.625" style="50" customWidth="1"/>
    <col min="6" max="6" width="6.875" style="34" hidden="1" customWidth="1"/>
    <col min="7" max="7" width="6.625" style="34" hidden="1" customWidth="1"/>
    <col min="8" max="8" width="6.625" style="45" hidden="1" customWidth="1"/>
    <col min="9" max="13" width="6.625" style="34" hidden="1" customWidth="1"/>
    <col min="14" max="14" width="6.625" style="34" customWidth="1"/>
    <col min="15" max="16384" width="9.00390625" style="34" customWidth="1"/>
  </cols>
  <sheetData>
    <row r="1" spans="1:14" s="31" customFormat="1" ht="38.25" customHeight="1">
      <c r="A1" s="370" t="s">
        <v>553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0" t="s">
        <v>164</v>
      </c>
    </row>
    <row r="2" spans="1:14" s="31" customFormat="1" ht="15.75" customHeight="1">
      <c r="A2" s="372" t="str">
        <f>NN!A3</f>
        <v>(Kèm theo Quyết định số        /QĐ-UBND ngày     /12/2020 của UBND phường Quyết Tiến)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2"/>
    </row>
    <row r="3" spans="4:8" s="31" customFormat="1" ht="15.75">
      <c r="D3" s="91"/>
      <c r="E3" s="48"/>
      <c r="H3" s="33"/>
    </row>
    <row r="4" spans="1:14" s="31" customFormat="1" ht="15.75" customHeight="1">
      <c r="A4" s="373" t="s">
        <v>0</v>
      </c>
      <c r="B4" s="373" t="s">
        <v>1</v>
      </c>
      <c r="C4" s="373" t="s">
        <v>2</v>
      </c>
      <c r="D4" s="374" t="s">
        <v>548</v>
      </c>
      <c r="E4" s="368" t="s">
        <v>549</v>
      </c>
      <c r="F4" s="362" t="s">
        <v>47</v>
      </c>
      <c r="G4" s="115"/>
      <c r="H4" s="115"/>
      <c r="I4" s="115"/>
      <c r="J4" s="115"/>
      <c r="K4" s="115"/>
      <c r="L4" s="115"/>
      <c r="M4" s="115"/>
      <c r="N4" s="368" t="s">
        <v>550</v>
      </c>
    </row>
    <row r="5" spans="1:14" ht="53.25" customHeight="1">
      <c r="A5" s="373"/>
      <c r="B5" s="373"/>
      <c r="C5" s="373"/>
      <c r="D5" s="374"/>
      <c r="E5" s="369"/>
      <c r="F5" s="362"/>
      <c r="G5" s="27" t="s">
        <v>49</v>
      </c>
      <c r="H5" s="27" t="s">
        <v>50</v>
      </c>
      <c r="I5" s="27" t="s">
        <v>51</v>
      </c>
      <c r="J5" s="27" t="s">
        <v>52</v>
      </c>
      <c r="K5" s="27" t="s">
        <v>53</v>
      </c>
      <c r="L5" s="28" t="s">
        <v>54</v>
      </c>
      <c r="M5" s="27" t="s">
        <v>55</v>
      </c>
      <c r="N5" s="369"/>
    </row>
    <row r="6" spans="1:14" s="37" customFormat="1" ht="19.5" customHeight="1">
      <c r="A6" s="384">
        <v>1</v>
      </c>
      <c r="B6" s="385" t="s">
        <v>146</v>
      </c>
      <c r="C6" s="389"/>
      <c r="D6" s="384"/>
      <c r="E6" s="407"/>
      <c r="F6" s="407"/>
      <c r="G6" s="407"/>
      <c r="H6" s="407"/>
      <c r="I6" s="407"/>
      <c r="J6" s="407"/>
      <c r="K6" s="407"/>
      <c r="L6" s="407"/>
      <c r="M6" s="407"/>
      <c r="N6" s="407"/>
    </row>
    <row r="7" spans="1:14" s="35" customFormat="1" ht="18.75" customHeight="1">
      <c r="A7" s="164"/>
      <c r="B7" s="388" t="s">
        <v>166</v>
      </c>
      <c r="C7" s="168" t="s">
        <v>167</v>
      </c>
      <c r="D7" s="396">
        <v>1458</v>
      </c>
      <c r="E7" s="396">
        <v>1458</v>
      </c>
      <c r="F7" s="143"/>
      <c r="G7" s="143"/>
      <c r="H7" s="143"/>
      <c r="I7" s="143"/>
      <c r="J7" s="143"/>
      <c r="K7" s="143"/>
      <c r="L7" s="143"/>
      <c r="M7" s="143"/>
      <c r="N7" s="408"/>
    </row>
    <row r="8" spans="1:14" s="35" customFormat="1" ht="21.75" customHeight="1">
      <c r="A8" s="164"/>
      <c r="B8" s="387" t="s">
        <v>558</v>
      </c>
      <c r="C8" s="168" t="s">
        <v>167</v>
      </c>
      <c r="D8" s="404">
        <v>9</v>
      </c>
      <c r="E8" s="404">
        <v>9</v>
      </c>
      <c r="F8" s="409"/>
      <c r="G8" s="409"/>
      <c r="H8" s="409"/>
      <c r="I8" s="409"/>
      <c r="J8" s="409"/>
      <c r="K8" s="409"/>
      <c r="L8" s="409"/>
      <c r="M8" s="409"/>
      <c r="N8" s="409"/>
    </row>
    <row r="9" spans="1:14" s="35" customFormat="1" ht="21.75" customHeight="1">
      <c r="A9" s="164"/>
      <c r="B9" s="387" t="s">
        <v>168</v>
      </c>
      <c r="C9" s="168" t="s">
        <v>167</v>
      </c>
      <c r="D9" s="404">
        <v>0</v>
      </c>
      <c r="E9" s="404">
        <v>0</v>
      </c>
      <c r="F9" s="191"/>
      <c r="G9" s="191"/>
      <c r="H9" s="191"/>
      <c r="I9" s="191"/>
      <c r="J9" s="191"/>
      <c r="K9" s="191"/>
      <c r="L9" s="191"/>
      <c r="M9" s="191"/>
      <c r="N9" s="191"/>
    </row>
    <row r="10" spans="1:14" s="37" customFormat="1" ht="23.25" customHeight="1">
      <c r="A10" s="164"/>
      <c r="B10" s="387" t="s">
        <v>169</v>
      </c>
      <c r="C10" s="168" t="s">
        <v>167</v>
      </c>
      <c r="D10" s="404"/>
      <c r="E10" s="404"/>
      <c r="F10" s="191"/>
      <c r="G10" s="191"/>
      <c r="H10" s="191"/>
      <c r="I10" s="191"/>
      <c r="J10" s="193"/>
      <c r="K10" s="193"/>
      <c r="L10" s="193"/>
      <c r="M10" s="193"/>
      <c r="N10" s="191"/>
    </row>
    <row r="11" spans="1:14" s="47" customFormat="1" ht="23.25" customHeight="1">
      <c r="A11" s="164"/>
      <c r="B11" s="387" t="s">
        <v>170</v>
      </c>
      <c r="C11" s="168" t="s">
        <v>7</v>
      </c>
      <c r="D11" s="397">
        <f>D8/D7*100</f>
        <v>0.6172839506172839</v>
      </c>
      <c r="E11" s="397">
        <f>E8/E7*100</f>
        <v>0.6172839506172839</v>
      </c>
      <c r="F11" s="410"/>
      <c r="G11" s="410"/>
      <c r="H11" s="410"/>
      <c r="I11" s="410"/>
      <c r="J11" s="410"/>
      <c r="K11" s="410"/>
      <c r="L11" s="410"/>
      <c r="M11" s="410"/>
      <c r="N11" s="410"/>
    </row>
    <row r="12" spans="1:14" s="47" customFormat="1" ht="23.25" customHeight="1">
      <c r="A12" s="164"/>
      <c r="B12" s="387" t="s">
        <v>171</v>
      </c>
      <c r="C12" s="168" t="s">
        <v>67</v>
      </c>
      <c r="D12" s="404">
        <v>4</v>
      </c>
      <c r="E12" s="404">
        <v>4</v>
      </c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s="35" customFormat="1" ht="23.25" customHeight="1">
      <c r="A13" s="164"/>
      <c r="B13" s="387" t="s">
        <v>172</v>
      </c>
      <c r="C13" s="168" t="s">
        <v>7</v>
      </c>
      <c r="D13" s="398">
        <f>D12/D8%</f>
        <v>44.44444444444444</v>
      </c>
      <c r="E13" s="398">
        <f>E12/E8%</f>
        <v>44.44444444444444</v>
      </c>
      <c r="F13" s="411"/>
      <c r="G13" s="411"/>
      <c r="H13" s="411"/>
      <c r="I13" s="411"/>
      <c r="J13" s="411"/>
      <c r="K13" s="411"/>
      <c r="L13" s="411"/>
      <c r="M13" s="411"/>
      <c r="N13" s="411"/>
    </row>
    <row r="14" spans="1:14" s="35" customFormat="1" ht="33" customHeight="1">
      <c r="A14" s="164"/>
      <c r="B14" s="388" t="s">
        <v>173</v>
      </c>
      <c r="C14" s="168" t="s">
        <v>7</v>
      </c>
      <c r="D14" s="397">
        <f>0.7-D11</f>
        <v>0.08271604938271604</v>
      </c>
      <c r="E14" s="397">
        <f>0.7-E11</f>
        <v>0.08271604938271604</v>
      </c>
      <c r="F14" s="412"/>
      <c r="G14" s="412"/>
      <c r="H14" s="411"/>
      <c r="I14" s="411"/>
      <c r="J14" s="413"/>
      <c r="K14" s="413"/>
      <c r="L14" s="413"/>
      <c r="M14" s="413"/>
      <c r="N14" s="413"/>
    </row>
    <row r="15" spans="1:14" s="35" customFormat="1" ht="24.75" customHeight="1">
      <c r="A15" s="164"/>
      <c r="B15" s="387" t="s">
        <v>174</v>
      </c>
      <c r="C15" s="168" t="s">
        <v>175</v>
      </c>
      <c r="D15" s="404">
        <v>4</v>
      </c>
      <c r="E15" s="404">
        <v>4</v>
      </c>
      <c r="F15" s="411"/>
      <c r="G15" s="414"/>
      <c r="H15" s="414"/>
      <c r="I15" s="414"/>
      <c r="J15" s="415"/>
      <c r="K15" s="415"/>
      <c r="L15" s="415"/>
      <c r="M15" s="415"/>
      <c r="N15" s="413"/>
    </row>
    <row r="16" spans="1:14" s="35" customFormat="1" ht="15" customHeight="1">
      <c r="A16" s="164"/>
      <c r="B16" s="387" t="s">
        <v>176</v>
      </c>
      <c r="C16" s="168" t="s">
        <v>7</v>
      </c>
      <c r="D16" s="397">
        <f>D15/D7*100</f>
        <v>0.2743484224965706</v>
      </c>
      <c r="E16" s="397">
        <f>E15/E7*100</f>
        <v>0.2743484224965706</v>
      </c>
      <c r="F16" s="411"/>
      <c r="G16" s="411"/>
      <c r="H16" s="411"/>
      <c r="I16" s="411"/>
      <c r="J16" s="413"/>
      <c r="K16" s="413"/>
      <c r="L16" s="413"/>
      <c r="M16" s="413"/>
      <c r="N16" s="413"/>
    </row>
    <row r="17" spans="1:14" s="35" customFormat="1" ht="18" customHeight="1">
      <c r="A17" s="164"/>
      <c r="B17" s="387" t="s">
        <v>177</v>
      </c>
      <c r="C17" s="168" t="s">
        <v>175</v>
      </c>
      <c r="D17" s="404">
        <v>1</v>
      </c>
      <c r="E17" s="404">
        <v>1</v>
      </c>
      <c r="F17" s="411"/>
      <c r="G17" s="416"/>
      <c r="H17" s="417"/>
      <c r="I17" s="418"/>
      <c r="J17" s="417"/>
      <c r="K17" s="417"/>
      <c r="L17" s="417"/>
      <c r="M17" s="417"/>
      <c r="N17" s="417"/>
    </row>
    <row r="18" spans="1:14" s="35" customFormat="1" ht="20.25" customHeight="1">
      <c r="A18" s="384">
        <v>2</v>
      </c>
      <c r="B18" s="390" t="s">
        <v>178</v>
      </c>
      <c r="C18" s="386"/>
      <c r="D18" s="380"/>
      <c r="E18" s="380"/>
      <c r="F18" s="419"/>
      <c r="G18" s="420"/>
      <c r="H18" s="420"/>
      <c r="I18" s="420"/>
      <c r="J18" s="420"/>
      <c r="K18" s="420"/>
      <c r="L18" s="420"/>
      <c r="M18" s="420"/>
      <c r="N18" s="420"/>
    </row>
    <row r="19" spans="1:14" s="35" customFormat="1" ht="33.75" customHeight="1">
      <c r="A19" s="164"/>
      <c r="B19" s="388" t="s">
        <v>179</v>
      </c>
      <c r="C19" s="391" t="s">
        <v>559</v>
      </c>
      <c r="D19" s="381">
        <v>1</v>
      </c>
      <c r="E19" s="381">
        <v>1</v>
      </c>
      <c r="F19" s="411"/>
      <c r="G19" s="414"/>
      <c r="H19" s="414"/>
      <c r="I19" s="414"/>
      <c r="J19" s="415"/>
      <c r="K19" s="415"/>
      <c r="L19" s="415"/>
      <c r="M19" s="415"/>
      <c r="N19" s="415"/>
    </row>
    <row r="20" spans="1:14" s="35" customFormat="1" ht="20.25" customHeight="1" hidden="1">
      <c r="A20" s="164"/>
      <c r="B20" s="388" t="s">
        <v>560</v>
      </c>
      <c r="C20" s="168" t="s">
        <v>92</v>
      </c>
      <c r="D20" s="381"/>
      <c r="E20" s="381"/>
      <c r="F20" s="419"/>
      <c r="G20" s="420"/>
      <c r="H20" s="420"/>
      <c r="I20" s="420"/>
      <c r="J20" s="420"/>
      <c r="K20" s="420"/>
      <c r="L20" s="420"/>
      <c r="M20" s="420"/>
      <c r="N20" s="420"/>
    </row>
    <row r="21" spans="1:14" s="36" customFormat="1" ht="24" customHeight="1" hidden="1">
      <c r="A21" s="164"/>
      <c r="B21" s="388" t="s">
        <v>561</v>
      </c>
      <c r="C21" s="168" t="s">
        <v>92</v>
      </c>
      <c r="D21" s="381"/>
      <c r="E21" s="381"/>
      <c r="F21" s="421"/>
      <c r="G21" s="422"/>
      <c r="H21" s="422"/>
      <c r="I21" s="422"/>
      <c r="J21" s="422"/>
      <c r="K21" s="422"/>
      <c r="L21" s="422"/>
      <c r="M21" s="422"/>
      <c r="N21" s="422"/>
    </row>
    <row r="22" spans="1:14" s="36" customFormat="1" ht="20.25" customHeight="1" hidden="1">
      <c r="A22" s="164"/>
      <c r="B22" s="387" t="s">
        <v>562</v>
      </c>
      <c r="C22" s="168" t="s">
        <v>92</v>
      </c>
      <c r="D22" s="381"/>
      <c r="E22" s="381"/>
      <c r="F22" s="421"/>
      <c r="G22" s="411"/>
      <c r="H22" s="421"/>
      <c r="I22" s="421"/>
      <c r="J22" s="423"/>
      <c r="K22" s="423"/>
      <c r="L22" s="423"/>
      <c r="M22" s="423"/>
      <c r="N22" s="423"/>
    </row>
    <row r="23" spans="1:14" s="36" customFormat="1" ht="20.25" customHeight="1" hidden="1">
      <c r="A23" s="164"/>
      <c r="B23" s="388" t="s">
        <v>563</v>
      </c>
      <c r="C23" s="168" t="s">
        <v>7</v>
      </c>
      <c r="D23" s="381"/>
      <c r="E23" s="381"/>
      <c r="F23" s="421"/>
      <c r="G23" s="411"/>
      <c r="H23" s="421"/>
      <c r="I23" s="421"/>
      <c r="J23" s="423"/>
      <c r="K23" s="423"/>
      <c r="L23" s="423"/>
      <c r="M23" s="423"/>
      <c r="N23" s="423"/>
    </row>
    <row r="24" spans="1:14" s="36" customFormat="1" ht="30" customHeight="1">
      <c r="A24" s="164"/>
      <c r="B24" s="387" t="s">
        <v>180</v>
      </c>
      <c r="C24" s="391" t="s">
        <v>181</v>
      </c>
      <c r="D24" s="381">
        <v>1</v>
      </c>
      <c r="E24" s="381">
        <v>1</v>
      </c>
      <c r="F24" s="421"/>
      <c r="G24" s="411"/>
      <c r="H24" s="421"/>
      <c r="I24" s="421"/>
      <c r="J24" s="423"/>
      <c r="K24" s="423"/>
      <c r="L24" s="423"/>
      <c r="M24" s="423"/>
      <c r="N24" s="423"/>
    </row>
    <row r="25" spans="1:14" s="35" customFormat="1" ht="18" customHeight="1">
      <c r="A25" s="164"/>
      <c r="B25" s="387" t="s">
        <v>182</v>
      </c>
      <c r="C25" s="168" t="s">
        <v>7</v>
      </c>
      <c r="D25" s="381">
        <v>100</v>
      </c>
      <c r="E25" s="381">
        <v>100</v>
      </c>
      <c r="F25" s="411"/>
      <c r="G25" s="411"/>
      <c r="H25" s="411"/>
      <c r="I25" s="411"/>
      <c r="J25" s="413"/>
      <c r="K25" s="413"/>
      <c r="L25" s="413"/>
      <c r="M25" s="413"/>
      <c r="N25" s="413"/>
    </row>
    <row r="26" spans="1:14" s="35" customFormat="1" ht="18" customHeight="1">
      <c r="A26" s="164"/>
      <c r="B26" s="387" t="s">
        <v>183</v>
      </c>
      <c r="C26" s="168" t="s">
        <v>138</v>
      </c>
      <c r="D26" s="381">
        <f>D7+300</f>
        <v>1758</v>
      </c>
      <c r="E26" s="381">
        <f>E7+300</f>
        <v>1758</v>
      </c>
      <c r="F26" s="411"/>
      <c r="G26" s="411"/>
      <c r="H26" s="411"/>
      <c r="I26" s="411"/>
      <c r="J26" s="413"/>
      <c r="K26" s="413"/>
      <c r="L26" s="413"/>
      <c r="M26" s="413"/>
      <c r="N26" s="413"/>
    </row>
    <row r="27" spans="1:14" s="38" customFormat="1" ht="34.5" customHeight="1">
      <c r="A27" s="164"/>
      <c r="B27" s="387" t="s">
        <v>184</v>
      </c>
      <c r="C27" s="168" t="s">
        <v>7</v>
      </c>
      <c r="D27" s="381">
        <v>100</v>
      </c>
      <c r="E27" s="381">
        <v>100</v>
      </c>
      <c r="F27" s="143"/>
      <c r="G27" s="143"/>
      <c r="H27" s="143"/>
      <c r="I27" s="143"/>
      <c r="J27" s="143"/>
      <c r="K27" s="143"/>
      <c r="L27" s="143"/>
      <c r="M27" s="143"/>
      <c r="N27" s="143"/>
    </row>
    <row r="28" spans="1:14" s="40" customFormat="1" ht="21.75" customHeight="1">
      <c r="A28" s="164"/>
      <c r="B28" s="388" t="s">
        <v>185</v>
      </c>
      <c r="C28" s="168" t="s">
        <v>92</v>
      </c>
      <c r="D28" s="381">
        <v>1</v>
      </c>
      <c r="E28" s="381">
        <v>1</v>
      </c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14" s="40" customFormat="1" ht="15" customHeight="1">
      <c r="A29" s="164"/>
      <c r="B29" s="388" t="s">
        <v>186</v>
      </c>
      <c r="C29" s="168" t="s">
        <v>7</v>
      </c>
      <c r="D29" s="381">
        <v>100</v>
      </c>
      <c r="E29" s="381">
        <v>100</v>
      </c>
      <c r="F29" s="421"/>
      <c r="G29" s="411"/>
      <c r="H29" s="424"/>
      <c r="I29" s="424"/>
      <c r="J29" s="425"/>
      <c r="K29" s="425"/>
      <c r="L29" s="425"/>
      <c r="M29" s="425"/>
      <c r="N29" s="425"/>
    </row>
    <row r="30" spans="1:14" s="40" customFormat="1" ht="22.5" customHeight="1">
      <c r="A30" s="384">
        <v>3</v>
      </c>
      <c r="B30" s="385" t="s">
        <v>187</v>
      </c>
      <c r="C30" s="386"/>
      <c r="D30" s="380"/>
      <c r="E30" s="380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1:14" s="40" customFormat="1" ht="19.5" customHeight="1" hidden="1">
      <c r="A31" s="164"/>
      <c r="B31" s="387" t="s">
        <v>564</v>
      </c>
      <c r="C31" s="168" t="s">
        <v>24</v>
      </c>
      <c r="D31" s="381"/>
      <c r="E31" s="381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1:14" s="40" customFormat="1" ht="15" customHeight="1" hidden="1">
      <c r="A32" s="164"/>
      <c r="B32" s="387" t="s">
        <v>188</v>
      </c>
      <c r="C32" s="168" t="s">
        <v>24</v>
      </c>
      <c r="D32" s="381"/>
      <c r="E32" s="381"/>
      <c r="F32" s="421"/>
      <c r="G32" s="411"/>
      <c r="H32" s="424"/>
      <c r="I32" s="424"/>
      <c r="J32" s="425"/>
      <c r="K32" s="425"/>
      <c r="L32" s="425"/>
      <c r="M32" s="425"/>
      <c r="N32" s="425"/>
    </row>
    <row r="33" spans="1:14" s="40" customFormat="1" ht="15" customHeight="1" hidden="1">
      <c r="A33" s="164"/>
      <c r="B33" s="387" t="s">
        <v>189</v>
      </c>
      <c r="C33" s="168" t="s">
        <v>7</v>
      </c>
      <c r="D33" s="382"/>
      <c r="E33" s="382"/>
      <c r="F33" s="421"/>
      <c r="G33" s="426"/>
      <c r="H33" s="426"/>
      <c r="I33" s="426"/>
      <c r="J33" s="426"/>
      <c r="K33" s="426"/>
      <c r="L33" s="426"/>
      <c r="M33" s="426"/>
      <c r="N33" s="426"/>
    </row>
    <row r="34" spans="1:14" s="40" customFormat="1" ht="15" customHeight="1" hidden="1">
      <c r="A34" s="164"/>
      <c r="B34" s="387" t="s">
        <v>190</v>
      </c>
      <c r="C34" s="168" t="s">
        <v>24</v>
      </c>
      <c r="D34" s="381"/>
      <c r="E34" s="381"/>
      <c r="F34" s="421"/>
      <c r="G34" s="426"/>
      <c r="H34" s="426"/>
      <c r="I34" s="426"/>
      <c r="J34" s="426"/>
      <c r="K34" s="426"/>
      <c r="L34" s="426"/>
      <c r="M34" s="426"/>
      <c r="N34" s="426"/>
    </row>
    <row r="35" spans="1:14" s="40" customFormat="1" ht="15" customHeight="1">
      <c r="A35" s="164"/>
      <c r="B35" s="387" t="s">
        <v>565</v>
      </c>
      <c r="C35" s="168" t="s">
        <v>24</v>
      </c>
      <c r="D35" s="381">
        <v>4748</v>
      </c>
      <c r="E35" s="381">
        <v>4748</v>
      </c>
      <c r="F35" s="421"/>
      <c r="G35" s="426"/>
      <c r="H35" s="426"/>
      <c r="I35" s="426"/>
      <c r="J35" s="426"/>
      <c r="K35" s="426"/>
      <c r="L35" s="426"/>
      <c r="M35" s="426"/>
      <c r="N35" s="426"/>
    </row>
    <row r="36" spans="1:14" s="108" customFormat="1" ht="16.5" customHeight="1">
      <c r="A36" s="164"/>
      <c r="B36" s="387" t="s">
        <v>191</v>
      </c>
      <c r="C36" s="168" t="s">
        <v>7</v>
      </c>
      <c r="D36" s="381">
        <v>96</v>
      </c>
      <c r="E36" s="381">
        <v>96</v>
      </c>
      <c r="F36" s="427"/>
      <c r="G36" s="428"/>
      <c r="H36" s="429"/>
      <c r="I36" s="429"/>
      <c r="J36" s="429"/>
      <c r="K36" s="429"/>
      <c r="L36" s="429"/>
      <c r="M36" s="429"/>
      <c r="N36" s="429"/>
    </row>
    <row r="37" spans="1:14" s="39" customFormat="1" ht="18.75">
      <c r="A37" s="384">
        <v>4</v>
      </c>
      <c r="B37" s="385" t="s">
        <v>566</v>
      </c>
      <c r="C37" s="386"/>
      <c r="D37" s="380"/>
      <c r="E37" s="380"/>
      <c r="F37" s="411"/>
      <c r="G37" s="430"/>
      <c r="H37" s="430"/>
      <c r="I37" s="430"/>
      <c r="J37" s="430"/>
      <c r="K37" s="430"/>
      <c r="L37" s="430"/>
      <c r="M37" s="430"/>
      <c r="N37" s="430"/>
    </row>
    <row r="38" spans="1:14" s="39" customFormat="1" ht="17.25" customHeight="1">
      <c r="A38" s="164"/>
      <c r="B38" s="392" t="s">
        <v>192</v>
      </c>
      <c r="C38" s="168" t="s">
        <v>24</v>
      </c>
      <c r="D38" s="381">
        <v>3300</v>
      </c>
      <c r="E38" s="381">
        <v>3300</v>
      </c>
      <c r="F38" s="411"/>
      <c r="G38" s="143"/>
      <c r="H38" s="143"/>
      <c r="I38" s="143"/>
      <c r="J38" s="143"/>
      <c r="K38" s="143"/>
      <c r="L38" s="143"/>
      <c r="M38" s="143"/>
      <c r="N38" s="143"/>
    </row>
    <row r="39" spans="1:14" s="39" customFormat="1" ht="21" customHeight="1">
      <c r="A39" s="393"/>
      <c r="B39" s="394" t="s">
        <v>193</v>
      </c>
      <c r="C39" s="395" t="s">
        <v>7</v>
      </c>
      <c r="D39" s="383">
        <v>66.8</v>
      </c>
      <c r="E39" s="383">
        <v>66.8</v>
      </c>
      <c r="F39" s="431"/>
      <c r="G39" s="419"/>
      <c r="H39" s="419"/>
      <c r="I39" s="419"/>
      <c r="J39" s="419"/>
      <c r="K39" s="419"/>
      <c r="L39" s="419"/>
      <c r="M39" s="419"/>
      <c r="N39" s="419"/>
    </row>
    <row r="40" spans="1:14" s="39" customFormat="1" ht="20.25" customHeight="1">
      <c r="A40" s="164"/>
      <c r="B40" s="387" t="s">
        <v>567</v>
      </c>
      <c r="C40" s="168"/>
      <c r="D40" s="400">
        <f>D38-D41</f>
        <v>3282</v>
      </c>
      <c r="E40" s="400">
        <f>E38-E41</f>
        <v>3282</v>
      </c>
      <c r="F40" s="432"/>
      <c r="G40" s="433"/>
      <c r="H40" s="433"/>
      <c r="I40" s="433"/>
      <c r="J40" s="433"/>
      <c r="K40" s="433"/>
      <c r="L40" s="433"/>
      <c r="M40" s="433"/>
      <c r="N40" s="433"/>
    </row>
    <row r="41" spans="1:14" s="41" customFormat="1" ht="15.75" customHeight="1">
      <c r="A41" s="164"/>
      <c r="B41" s="392" t="s">
        <v>568</v>
      </c>
      <c r="C41" s="168" t="s">
        <v>24</v>
      </c>
      <c r="D41" s="381">
        <v>18</v>
      </c>
      <c r="E41" s="381">
        <v>18</v>
      </c>
      <c r="F41" s="417"/>
      <c r="G41" s="433"/>
      <c r="H41" s="433"/>
      <c r="I41" s="433"/>
      <c r="J41" s="433"/>
      <c r="K41" s="433"/>
      <c r="L41" s="433"/>
      <c r="M41" s="433"/>
      <c r="N41" s="433"/>
    </row>
    <row r="42" spans="1:14" s="42" customFormat="1" ht="15.75" customHeight="1">
      <c r="A42" s="164"/>
      <c r="B42" s="392" t="s">
        <v>195</v>
      </c>
      <c r="C42" s="168" t="s">
        <v>24</v>
      </c>
      <c r="D42" s="381">
        <f>D44+D45</f>
        <v>3330</v>
      </c>
      <c r="E42" s="381">
        <f>E44+E45</f>
        <v>3330</v>
      </c>
      <c r="F42" s="434"/>
      <c r="G42" s="435"/>
      <c r="H42" s="435"/>
      <c r="I42" s="435"/>
      <c r="J42" s="435"/>
      <c r="K42" s="435"/>
      <c r="L42" s="435"/>
      <c r="M42" s="435"/>
      <c r="N42" s="435"/>
    </row>
    <row r="43" spans="1:14" s="39" customFormat="1" ht="15.75" customHeight="1">
      <c r="A43" s="393"/>
      <c r="B43" s="394" t="s">
        <v>193</v>
      </c>
      <c r="C43" s="395" t="s">
        <v>7</v>
      </c>
      <c r="D43" s="401">
        <v>67.4</v>
      </c>
      <c r="E43" s="401">
        <v>67.4</v>
      </c>
      <c r="F43" s="417"/>
      <c r="G43" s="436"/>
      <c r="H43" s="416"/>
      <c r="I43" s="416"/>
      <c r="J43" s="437"/>
      <c r="K43" s="437"/>
      <c r="L43" s="437"/>
      <c r="M43" s="437"/>
      <c r="N43" s="437"/>
    </row>
    <row r="44" spans="1:14" s="41" customFormat="1" ht="15.75" customHeight="1">
      <c r="A44" s="164"/>
      <c r="B44" s="388" t="s">
        <v>196</v>
      </c>
      <c r="C44" s="168" t="s">
        <v>24</v>
      </c>
      <c r="D44" s="402">
        <v>2750</v>
      </c>
      <c r="E44" s="402">
        <v>2750</v>
      </c>
      <c r="F44" s="438"/>
      <c r="G44" s="438"/>
      <c r="H44" s="438"/>
      <c r="I44" s="438"/>
      <c r="J44" s="438"/>
      <c r="K44" s="438"/>
      <c r="L44" s="438"/>
      <c r="M44" s="438"/>
      <c r="N44" s="438"/>
    </row>
    <row r="45" spans="1:14" s="41" customFormat="1" ht="15.75" customHeight="1">
      <c r="A45" s="164"/>
      <c r="B45" s="388" t="s">
        <v>194</v>
      </c>
      <c r="C45" s="168" t="s">
        <v>24</v>
      </c>
      <c r="D45" s="405">
        <v>580</v>
      </c>
      <c r="E45" s="405">
        <v>580</v>
      </c>
      <c r="F45" s="411"/>
      <c r="G45" s="430"/>
      <c r="H45" s="430"/>
      <c r="I45" s="430"/>
      <c r="J45" s="430"/>
      <c r="K45" s="430"/>
      <c r="L45" s="430"/>
      <c r="M45" s="430"/>
      <c r="N45" s="430"/>
    </row>
    <row r="46" spans="1:14" s="43" customFormat="1" ht="15.75" customHeight="1">
      <c r="A46" s="164"/>
      <c r="B46" s="392" t="s">
        <v>197</v>
      </c>
      <c r="C46" s="168" t="s">
        <v>24</v>
      </c>
      <c r="D46" s="402">
        <v>3100</v>
      </c>
      <c r="E46" s="402">
        <v>3100</v>
      </c>
      <c r="F46" s="417"/>
      <c r="G46" s="435"/>
      <c r="H46" s="435"/>
      <c r="I46" s="435"/>
      <c r="J46" s="435"/>
      <c r="K46" s="435"/>
      <c r="L46" s="435"/>
      <c r="M46" s="435"/>
      <c r="N46" s="435"/>
    </row>
    <row r="47" spans="1:14" s="41" customFormat="1" ht="15.75" customHeight="1">
      <c r="A47" s="164"/>
      <c r="B47" s="392" t="s">
        <v>198</v>
      </c>
      <c r="C47" s="168" t="s">
        <v>7</v>
      </c>
      <c r="D47" s="400">
        <f>D48+D49+D50</f>
        <v>100</v>
      </c>
      <c r="E47" s="400">
        <f>E48+E49+E50</f>
        <v>100</v>
      </c>
      <c r="F47" s="417"/>
      <c r="G47" s="430"/>
      <c r="H47" s="430"/>
      <c r="I47" s="430"/>
      <c r="J47" s="430"/>
      <c r="K47" s="430"/>
      <c r="L47" s="430"/>
      <c r="M47" s="430"/>
      <c r="N47" s="430"/>
    </row>
    <row r="48" spans="1:14" s="41" customFormat="1" ht="15.75" customHeight="1">
      <c r="A48" s="164"/>
      <c r="B48" s="388" t="s">
        <v>199</v>
      </c>
      <c r="C48" s="168" t="s">
        <v>7</v>
      </c>
      <c r="D48" s="399">
        <v>3</v>
      </c>
      <c r="E48" s="399">
        <v>3</v>
      </c>
      <c r="F48" s="439"/>
      <c r="G48" s="411"/>
      <c r="H48" s="417"/>
      <c r="I48" s="417"/>
      <c r="J48" s="440"/>
      <c r="K48" s="440"/>
      <c r="L48" s="440"/>
      <c r="M48" s="440"/>
      <c r="N48" s="440"/>
    </row>
    <row r="49" spans="1:14" s="41" customFormat="1" ht="15.75" customHeight="1">
      <c r="A49" s="164"/>
      <c r="B49" s="388" t="s">
        <v>200</v>
      </c>
      <c r="C49" s="168" t="s">
        <v>7</v>
      </c>
      <c r="D49" s="399">
        <v>28</v>
      </c>
      <c r="E49" s="399">
        <v>28</v>
      </c>
      <c r="F49" s="417"/>
      <c r="G49" s="411"/>
      <c r="H49" s="417"/>
      <c r="I49" s="417"/>
      <c r="J49" s="440"/>
      <c r="K49" s="440"/>
      <c r="L49" s="440"/>
      <c r="M49" s="440"/>
      <c r="N49" s="440"/>
    </row>
    <row r="50" spans="1:14" s="41" customFormat="1" ht="18.75">
      <c r="A50" s="164"/>
      <c r="B50" s="388" t="s">
        <v>80</v>
      </c>
      <c r="C50" s="168" t="s">
        <v>7</v>
      </c>
      <c r="D50" s="399">
        <f>100-D48-D49</f>
        <v>69</v>
      </c>
      <c r="E50" s="399">
        <f>100-E48-E49</f>
        <v>69</v>
      </c>
      <c r="F50" s="417"/>
      <c r="G50" s="411"/>
      <c r="H50" s="417"/>
      <c r="I50" s="417"/>
      <c r="J50" s="440"/>
      <c r="K50" s="440"/>
      <c r="L50" s="440"/>
      <c r="M50" s="440"/>
      <c r="N50" s="440"/>
    </row>
    <row r="51" spans="1:14" s="42" customFormat="1" ht="18.75">
      <c r="A51" s="164"/>
      <c r="B51" s="392" t="s">
        <v>201</v>
      </c>
      <c r="C51" s="168" t="s">
        <v>7</v>
      </c>
      <c r="D51" s="398">
        <f>D49+D50</f>
        <v>97</v>
      </c>
      <c r="E51" s="398">
        <f>E49+E50</f>
        <v>97</v>
      </c>
      <c r="F51" s="441"/>
      <c r="G51" s="411"/>
      <c r="H51" s="441"/>
      <c r="I51" s="441"/>
      <c r="J51" s="442"/>
      <c r="K51" s="442"/>
      <c r="L51" s="442"/>
      <c r="M51" s="442"/>
      <c r="N51" s="442"/>
    </row>
    <row r="52" spans="1:14" s="44" customFormat="1" ht="15.75" customHeight="1">
      <c r="A52" s="384">
        <v>5</v>
      </c>
      <c r="B52" s="385" t="s">
        <v>211</v>
      </c>
      <c r="C52" s="386"/>
      <c r="D52" s="380"/>
      <c r="E52" s="380"/>
      <c r="F52" s="441"/>
      <c r="G52" s="411"/>
      <c r="H52" s="443"/>
      <c r="I52" s="443"/>
      <c r="J52" s="444"/>
      <c r="K52" s="444"/>
      <c r="L52" s="444"/>
      <c r="M52" s="444"/>
      <c r="N52" s="444"/>
    </row>
    <row r="53" spans="1:14" s="42" customFormat="1" ht="18.75">
      <c r="A53" s="164"/>
      <c r="B53" s="392" t="s">
        <v>212</v>
      </c>
      <c r="C53" s="168" t="s">
        <v>24</v>
      </c>
      <c r="D53" s="404">
        <v>45</v>
      </c>
      <c r="E53" s="404">
        <v>45</v>
      </c>
      <c r="F53" s="441"/>
      <c r="G53" s="411"/>
      <c r="H53" s="441"/>
      <c r="I53" s="441"/>
      <c r="J53" s="442"/>
      <c r="K53" s="442"/>
      <c r="L53" s="442"/>
      <c r="M53" s="442"/>
      <c r="N53" s="442"/>
    </row>
    <row r="54" spans="1:14" ht="18.75">
      <c r="A54" s="164"/>
      <c r="B54" s="388" t="s">
        <v>574</v>
      </c>
      <c r="C54" s="168" t="s">
        <v>24</v>
      </c>
      <c r="D54" s="404">
        <v>20</v>
      </c>
      <c r="E54" s="404">
        <v>20</v>
      </c>
      <c r="F54" s="445"/>
      <c r="G54" s="411"/>
      <c r="H54" s="446"/>
      <c r="I54" s="446"/>
      <c r="J54" s="445"/>
      <c r="K54" s="445"/>
      <c r="L54" s="445"/>
      <c r="M54" s="445"/>
      <c r="N54" s="445"/>
    </row>
    <row r="55" spans="1:14" ht="31.5">
      <c r="A55" s="164"/>
      <c r="B55" s="392" t="s">
        <v>569</v>
      </c>
      <c r="C55" s="168" t="s">
        <v>24</v>
      </c>
      <c r="D55" s="404">
        <v>45</v>
      </c>
      <c r="E55" s="404">
        <v>45</v>
      </c>
      <c r="F55" s="445"/>
      <c r="G55" s="445"/>
      <c r="H55" s="446"/>
      <c r="I55" s="446"/>
      <c r="J55" s="445"/>
      <c r="K55" s="445"/>
      <c r="L55" s="445"/>
      <c r="M55" s="445"/>
      <c r="N55" s="445"/>
    </row>
    <row r="56" spans="1:14" ht="18.75">
      <c r="A56" s="164"/>
      <c r="B56" s="392" t="s">
        <v>213</v>
      </c>
      <c r="C56" s="168" t="s">
        <v>24</v>
      </c>
      <c r="D56" s="402">
        <v>2479</v>
      </c>
      <c r="E56" s="402">
        <v>2479</v>
      </c>
      <c r="F56" s="445"/>
      <c r="G56" s="445"/>
      <c r="H56" s="446"/>
      <c r="I56" s="446"/>
      <c r="J56" s="445"/>
      <c r="K56" s="445"/>
      <c r="L56" s="445"/>
      <c r="M56" s="445"/>
      <c r="N56" s="445"/>
    </row>
    <row r="57" spans="1:14" ht="31.5">
      <c r="A57" s="164"/>
      <c r="B57" s="392" t="s">
        <v>570</v>
      </c>
      <c r="C57" s="168" t="s">
        <v>7</v>
      </c>
      <c r="D57" s="398">
        <f>D56/D38*100</f>
        <v>75.12121212121212</v>
      </c>
      <c r="E57" s="398">
        <f>E56/E38*100</f>
        <v>75.12121212121212</v>
      </c>
      <c r="F57" s="445"/>
      <c r="G57" s="445"/>
      <c r="H57" s="446"/>
      <c r="I57" s="446"/>
      <c r="J57" s="445"/>
      <c r="K57" s="445"/>
      <c r="L57" s="445"/>
      <c r="M57" s="445"/>
      <c r="N57" s="445"/>
    </row>
    <row r="58" spans="1:14" ht="18.75">
      <c r="A58" s="384">
        <v>6</v>
      </c>
      <c r="B58" s="390" t="s">
        <v>571</v>
      </c>
      <c r="C58" s="386"/>
      <c r="D58" s="403"/>
      <c r="E58" s="403"/>
      <c r="F58" s="445"/>
      <c r="G58" s="445"/>
      <c r="H58" s="446"/>
      <c r="I58" s="446"/>
      <c r="J58" s="445"/>
      <c r="K58" s="445"/>
      <c r="L58" s="445"/>
      <c r="M58" s="445"/>
      <c r="N58" s="445"/>
    </row>
    <row r="59" spans="1:14" ht="18.75">
      <c r="A59" s="164"/>
      <c r="B59" s="392" t="s">
        <v>202</v>
      </c>
      <c r="C59" s="168" t="s">
        <v>24</v>
      </c>
      <c r="D59" s="404">
        <v>95</v>
      </c>
      <c r="E59" s="404">
        <v>95</v>
      </c>
      <c r="F59" s="445"/>
      <c r="G59" s="445"/>
      <c r="H59" s="446"/>
      <c r="I59" s="446"/>
      <c r="J59" s="445"/>
      <c r="K59" s="445"/>
      <c r="L59" s="445"/>
      <c r="M59" s="445"/>
      <c r="N59" s="445"/>
    </row>
    <row r="60" spans="1:14" ht="18.75">
      <c r="A60" s="164"/>
      <c r="B60" s="388" t="s">
        <v>203</v>
      </c>
      <c r="C60" s="168" t="s">
        <v>24</v>
      </c>
      <c r="D60" s="399">
        <v>40</v>
      </c>
      <c r="E60" s="399">
        <v>40</v>
      </c>
      <c r="F60" s="445"/>
      <c r="G60" s="445"/>
      <c r="H60" s="446"/>
      <c r="I60" s="446"/>
      <c r="J60" s="445"/>
      <c r="K60" s="445"/>
      <c r="L60" s="445"/>
      <c r="M60" s="445"/>
      <c r="N60" s="445"/>
    </row>
    <row r="61" spans="1:14" ht="18.75">
      <c r="A61" s="164"/>
      <c r="B61" s="392" t="s">
        <v>204</v>
      </c>
      <c r="C61" s="168" t="s">
        <v>24</v>
      </c>
      <c r="D61" s="404">
        <v>40</v>
      </c>
      <c r="E61" s="404">
        <v>40</v>
      </c>
      <c r="F61" s="445"/>
      <c r="G61" s="445"/>
      <c r="H61" s="446"/>
      <c r="I61" s="446"/>
      <c r="J61" s="445"/>
      <c r="K61" s="445"/>
      <c r="L61" s="445"/>
      <c r="M61" s="445"/>
      <c r="N61" s="445"/>
    </row>
    <row r="62" spans="1:14" ht="18.75">
      <c r="A62" s="164"/>
      <c r="B62" s="392" t="s">
        <v>205</v>
      </c>
      <c r="C62" s="168" t="s">
        <v>67</v>
      </c>
      <c r="D62" s="404">
        <v>30</v>
      </c>
      <c r="E62" s="404">
        <v>30</v>
      </c>
      <c r="F62" s="445"/>
      <c r="G62" s="445"/>
      <c r="H62" s="446"/>
      <c r="I62" s="446"/>
      <c r="J62" s="445"/>
      <c r="K62" s="445"/>
      <c r="L62" s="445"/>
      <c r="M62" s="445"/>
      <c r="N62" s="445"/>
    </row>
    <row r="63" spans="1:14" ht="18.75">
      <c r="A63" s="164"/>
      <c r="B63" s="388" t="s">
        <v>206</v>
      </c>
      <c r="C63" s="168" t="s">
        <v>67</v>
      </c>
      <c r="D63" s="404">
        <v>2</v>
      </c>
      <c r="E63" s="404">
        <v>2</v>
      </c>
      <c r="F63" s="445"/>
      <c r="G63" s="445"/>
      <c r="H63" s="446"/>
      <c r="I63" s="446"/>
      <c r="J63" s="445"/>
      <c r="K63" s="445"/>
      <c r="L63" s="445"/>
      <c r="M63" s="445"/>
      <c r="N63" s="445"/>
    </row>
    <row r="64" spans="1:14" ht="18.75">
      <c r="A64" s="164"/>
      <c r="B64" s="388" t="s">
        <v>207</v>
      </c>
      <c r="C64" s="168" t="s">
        <v>67</v>
      </c>
      <c r="D64" s="404">
        <v>17</v>
      </c>
      <c r="E64" s="404">
        <v>17</v>
      </c>
      <c r="F64" s="445"/>
      <c r="G64" s="445"/>
      <c r="H64" s="446"/>
      <c r="I64" s="446"/>
      <c r="J64" s="445"/>
      <c r="K64" s="445"/>
      <c r="L64" s="445"/>
      <c r="M64" s="445"/>
      <c r="N64" s="445"/>
    </row>
    <row r="65" spans="1:14" ht="18.75">
      <c r="A65" s="164"/>
      <c r="B65" s="392" t="s">
        <v>208</v>
      </c>
      <c r="C65" s="168" t="s">
        <v>7</v>
      </c>
      <c r="D65" s="406">
        <v>1.2</v>
      </c>
      <c r="E65" s="406">
        <v>1.2</v>
      </c>
      <c r="F65" s="445"/>
      <c r="G65" s="446"/>
      <c r="H65" s="446"/>
      <c r="I65" s="446"/>
      <c r="J65" s="446"/>
      <c r="K65" s="446"/>
      <c r="L65" s="446"/>
      <c r="M65" s="446"/>
      <c r="N65" s="446"/>
    </row>
    <row r="66" spans="1:14" ht="18.75">
      <c r="A66" s="164"/>
      <c r="B66" s="387" t="s">
        <v>209</v>
      </c>
      <c r="C66" s="168" t="s">
        <v>7</v>
      </c>
      <c r="D66" s="406">
        <v>1</v>
      </c>
      <c r="E66" s="406">
        <v>1</v>
      </c>
      <c r="F66" s="445"/>
      <c r="G66" s="446"/>
      <c r="H66" s="446"/>
      <c r="I66" s="446"/>
      <c r="J66" s="446"/>
      <c r="K66" s="446"/>
      <c r="L66" s="446"/>
      <c r="M66" s="446"/>
      <c r="N66" s="446"/>
    </row>
    <row r="67" spans="1:14" ht="31.5">
      <c r="A67" s="164"/>
      <c r="B67" s="392" t="s">
        <v>572</v>
      </c>
      <c r="C67" s="168" t="s">
        <v>7</v>
      </c>
      <c r="D67" s="399">
        <v>83</v>
      </c>
      <c r="E67" s="399">
        <v>83</v>
      </c>
      <c r="F67" s="447"/>
      <c r="G67" s="447"/>
      <c r="H67" s="447"/>
      <c r="I67" s="447"/>
      <c r="J67" s="447"/>
      <c r="K67" s="447"/>
      <c r="L67" s="447"/>
      <c r="M67" s="447"/>
      <c r="N67" s="447"/>
    </row>
    <row r="68" spans="1:14" ht="31.5">
      <c r="A68" s="164"/>
      <c r="B68" s="387" t="s">
        <v>575</v>
      </c>
      <c r="C68" s="168" t="s">
        <v>7</v>
      </c>
      <c r="D68" s="398">
        <v>82</v>
      </c>
      <c r="E68" s="398">
        <v>82</v>
      </c>
      <c r="F68" s="445"/>
      <c r="G68" s="445"/>
      <c r="H68" s="446"/>
      <c r="I68" s="446"/>
      <c r="J68" s="445"/>
      <c r="K68" s="445"/>
      <c r="L68" s="445"/>
      <c r="M68" s="445"/>
      <c r="N68" s="445"/>
    </row>
    <row r="69" spans="1:14" ht="18.75">
      <c r="A69" s="164"/>
      <c r="B69" s="392" t="s">
        <v>210</v>
      </c>
      <c r="C69" s="168" t="s">
        <v>24</v>
      </c>
      <c r="D69" s="404">
        <v>2</v>
      </c>
      <c r="E69" s="404">
        <v>2</v>
      </c>
      <c r="F69" s="445"/>
      <c r="G69" s="448"/>
      <c r="H69" s="448"/>
      <c r="I69" s="448"/>
      <c r="J69" s="448"/>
      <c r="K69" s="448"/>
      <c r="L69" s="448"/>
      <c r="M69" s="448"/>
      <c r="N69" s="448"/>
    </row>
    <row r="70" spans="1:14" ht="18.75">
      <c r="A70" s="164"/>
      <c r="B70" s="392" t="s">
        <v>576</v>
      </c>
      <c r="C70" s="168" t="s">
        <v>24</v>
      </c>
      <c r="D70" s="404">
        <v>1</v>
      </c>
      <c r="E70" s="404">
        <v>1</v>
      </c>
      <c r="F70" s="445"/>
      <c r="G70" s="448"/>
      <c r="H70" s="448"/>
      <c r="I70" s="448"/>
      <c r="J70" s="448"/>
      <c r="K70" s="448"/>
      <c r="L70" s="448"/>
      <c r="M70" s="448"/>
      <c r="N70" s="448"/>
    </row>
    <row r="71" spans="1:14" ht="18.75">
      <c r="A71" s="384">
        <v>7</v>
      </c>
      <c r="B71" s="385" t="s">
        <v>214</v>
      </c>
      <c r="C71" s="386"/>
      <c r="D71" s="380"/>
      <c r="E71" s="380"/>
      <c r="F71" s="445"/>
      <c r="G71" s="435"/>
      <c r="H71" s="435"/>
      <c r="I71" s="435"/>
      <c r="J71" s="435"/>
      <c r="K71" s="435"/>
      <c r="L71" s="435"/>
      <c r="M71" s="435"/>
      <c r="N71" s="435"/>
    </row>
    <row r="72" spans="1:14" ht="18.75">
      <c r="A72" s="164"/>
      <c r="B72" s="387" t="s">
        <v>215</v>
      </c>
      <c r="C72" s="168" t="s">
        <v>24</v>
      </c>
      <c r="D72" s="404">
        <v>1</v>
      </c>
      <c r="E72" s="404">
        <v>1</v>
      </c>
      <c r="F72" s="445"/>
      <c r="G72" s="445"/>
      <c r="H72" s="446"/>
      <c r="I72" s="446"/>
      <c r="J72" s="445"/>
      <c r="K72" s="445"/>
      <c r="L72" s="445"/>
      <c r="M72" s="445"/>
      <c r="N72" s="445"/>
    </row>
    <row r="73" spans="1:14" ht="31.5">
      <c r="A73" s="164"/>
      <c r="B73" s="387" t="s">
        <v>216</v>
      </c>
      <c r="C73" s="168" t="s">
        <v>24</v>
      </c>
      <c r="D73" s="404">
        <v>1</v>
      </c>
      <c r="E73" s="404">
        <v>1</v>
      </c>
      <c r="F73" s="445"/>
      <c r="G73" s="445"/>
      <c r="H73" s="446"/>
      <c r="I73" s="446"/>
      <c r="J73" s="445"/>
      <c r="K73" s="445"/>
      <c r="L73" s="445"/>
      <c r="M73" s="445"/>
      <c r="N73" s="445"/>
    </row>
    <row r="74" spans="1:14" ht="31.5">
      <c r="A74" s="164"/>
      <c r="B74" s="392" t="s">
        <v>217</v>
      </c>
      <c r="C74" s="168" t="s">
        <v>24</v>
      </c>
      <c r="D74" s="404"/>
      <c r="E74" s="404"/>
      <c r="F74" s="445"/>
      <c r="G74" s="445"/>
      <c r="H74" s="446"/>
      <c r="I74" s="446"/>
      <c r="J74" s="445"/>
      <c r="K74" s="445"/>
      <c r="L74" s="445"/>
      <c r="M74" s="445"/>
      <c r="N74" s="445"/>
    </row>
    <row r="75" spans="1:14" ht="31.5">
      <c r="A75" s="164"/>
      <c r="B75" s="387" t="s">
        <v>218</v>
      </c>
      <c r="C75" s="391" t="s">
        <v>573</v>
      </c>
      <c r="D75" s="404">
        <v>25</v>
      </c>
      <c r="E75" s="404">
        <v>25</v>
      </c>
      <c r="F75" s="445"/>
      <c r="G75" s="445"/>
      <c r="H75" s="446"/>
      <c r="I75" s="446"/>
      <c r="J75" s="445"/>
      <c r="K75" s="445"/>
      <c r="L75" s="445"/>
      <c r="M75" s="445"/>
      <c r="N75" s="445"/>
    </row>
    <row r="76" spans="1:14" ht="18.75">
      <c r="A76" s="384">
        <v>8</v>
      </c>
      <c r="B76" s="385" t="s">
        <v>219</v>
      </c>
      <c r="C76" s="386"/>
      <c r="D76" s="380"/>
      <c r="E76" s="380"/>
      <c r="F76" s="445"/>
      <c r="G76" s="445"/>
      <c r="H76" s="446"/>
      <c r="I76" s="446"/>
      <c r="J76" s="445"/>
      <c r="K76" s="445"/>
      <c r="L76" s="445"/>
      <c r="M76" s="445"/>
      <c r="N76" s="445"/>
    </row>
    <row r="77" spans="1:14" ht="18.75">
      <c r="A77" s="164"/>
      <c r="B77" s="387" t="s">
        <v>220</v>
      </c>
      <c r="C77" s="168" t="s">
        <v>92</v>
      </c>
      <c r="D77" s="404">
        <v>1</v>
      </c>
      <c r="E77" s="404">
        <v>1</v>
      </c>
      <c r="F77" s="445"/>
      <c r="G77" s="445"/>
      <c r="H77" s="446"/>
      <c r="I77" s="446"/>
      <c r="J77" s="445"/>
      <c r="K77" s="445"/>
      <c r="L77" s="445"/>
      <c r="M77" s="445"/>
      <c r="N77" s="445"/>
    </row>
    <row r="78" spans="1:14" ht="31.5">
      <c r="A78" s="164"/>
      <c r="B78" s="387" t="s">
        <v>221</v>
      </c>
      <c r="C78" s="168" t="s">
        <v>7</v>
      </c>
      <c r="D78" s="404">
        <v>100</v>
      </c>
      <c r="E78" s="404">
        <v>100</v>
      </c>
      <c r="F78" s="445"/>
      <c r="G78" s="445"/>
      <c r="H78" s="446"/>
      <c r="I78" s="446"/>
      <c r="J78" s="445"/>
      <c r="K78" s="445"/>
      <c r="L78" s="445"/>
      <c r="M78" s="445"/>
      <c r="N78" s="445"/>
    </row>
    <row r="79" spans="1:14" ht="21" customHeight="1">
      <c r="A79" s="164"/>
      <c r="B79" s="387" t="s">
        <v>25</v>
      </c>
      <c r="C79" s="168" t="s">
        <v>7</v>
      </c>
      <c r="D79" s="404">
        <v>100</v>
      </c>
      <c r="E79" s="404">
        <v>100</v>
      </c>
      <c r="F79" s="445"/>
      <c r="G79" s="445"/>
      <c r="H79" s="446"/>
      <c r="I79" s="446"/>
      <c r="J79" s="445"/>
      <c r="K79" s="445"/>
      <c r="L79" s="445"/>
      <c r="M79" s="445"/>
      <c r="N79" s="445"/>
    </row>
    <row r="80" spans="1:14" ht="21.75" customHeight="1">
      <c r="A80" s="164"/>
      <c r="B80" s="388" t="s">
        <v>222</v>
      </c>
      <c r="C80" s="168" t="s">
        <v>223</v>
      </c>
      <c r="D80" s="404"/>
      <c r="E80" s="404"/>
      <c r="F80" s="445"/>
      <c r="G80" s="445"/>
      <c r="H80" s="446"/>
      <c r="I80" s="446"/>
      <c r="J80" s="445"/>
      <c r="K80" s="445"/>
      <c r="L80" s="445"/>
      <c r="M80" s="445"/>
      <c r="N80" s="445"/>
    </row>
    <row r="81" spans="1:14" ht="18.75">
      <c r="A81" s="164"/>
      <c r="B81" s="388" t="s">
        <v>26</v>
      </c>
      <c r="C81" s="168" t="s">
        <v>223</v>
      </c>
      <c r="D81" s="404"/>
      <c r="E81" s="404"/>
      <c r="F81" s="445"/>
      <c r="G81" s="445"/>
      <c r="H81" s="446"/>
      <c r="I81" s="446"/>
      <c r="J81" s="445"/>
      <c r="K81" s="445"/>
      <c r="L81" s="445"/>
      <c r="M81" s="445"/>
      <c r="N81" s="445"/>
    </row>
    <row r="82" spans="1:14" ht="18.75">
      <c r="A82" s="164"/>
      <c r="B82" s="387" t="s">
        <v>224</v>
      </c>
      <c r="C82" s="168" t="s">
        <v>223</v>
      </c>
      <c r="D82" s="404"/>
      <c r="E82" s="404"/>
      <c r="F82" s="445"/>
      <c r="G82" s="445"/>
      <c r="H82" s="446"/>
      <c r="I82" s="446"/>
      <c r="J82" s="445"/>
      <c r="K82" s="445"/>
      <c r="L82" s="445"/>
      <c r="M82" s="445"/>
      <c r="N82" s="445"/>
    </row>
    <row r="83" spans="1:14" ht="18.75">
      <c r="A83" s="164"/>
      <c r="B83" s="388" t="s">
        <v>225</v>
      </c>
      <c r="C83" s="168" t="s">
        <v>223</v>
      </c>
      <c r="D83" s="404"/>
      <c r="E83" s="404"/>
      <c r="F83" s="445"/>
      <c r="G83" s="445"/>
      <c r="H83" s="446"/>
      <c r="I83" s="446"/>
      <c r="J83" s="445"/>
      <c r="K83" s="445"/>
      <c r="L83" s="445"/>
      <c r="M83" s="445"/>
      <c r="N83" s="445"/>
    </row>
    <row r="84" spans="1:14" ht="18.75">
      <c r="A84" s="164"/>
      <c r="B84" s="388" t="s">
        <v>27</v>
      </c>
      <c r="C84" s="168" t="s">
        <v>223</v>
      </c>
      <c r="D84" s="404">
        <v>1</v>
      </c>
      <c r="E84" s="404">
        <v>1</v>
      </c>
      <c r="F84" s="445"/>
      <c r="G84" s="445"/>
      <c r="H84" s="446"/>
      <c r="I84" s="446"/>
      <c r="J84" s="445"/>
      <c r="K84" s="445"/>
      <c r="L84" s="445"/>
      <c r="M84" s="445"/>
      <c r="N84" s="445"/>
    </row>
    <row r="85" spans="1:14" ht="18.75">
      <c r="A85" s="164"/>
      <c r="B85" s="387" t="s">
        <v>226</v>
      </c>
      <c r="C85" s="168" t="s">
        <v>223</v>
      </c>
      <c r="D85" s="404">
        <v>1</v>
      </c>
      <c r="E85" s="404">
        <v>1</v>
      </c>
      <c r="F85" s="445"/>
      <c r="G85" s="445"/>
      <c r="H85" s="446"/>
      <c r="I85" s="445"/>
      <c r="J85" s="445"/>
      <c r="K85" s="445"/>
      <c r="L85" s="445"/>
      <c r="M85" s="445"/>
      <c r="N85" s="445"/>
    </row>
  </sheetData>
  <sheetProtection/>
  <mergeCells count="9">
    <mergeCell ref="N4:N5"/>
    <mergeCell ref="A1:M1"/>
    <mergeCell ref="A2:M2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3">
      <selection activeCell="D26" sqref="D26"/>
    </sheetView>
  </sheetViews>
  <sheetFormatPr defaultColWidth="9.00390625" defaultRowHeight="15.75"/>
  <cols>
    <col min="1" max="1" width="3.875" style="0" customWidth="1"/>
    <col min="2" max="2" width="47.25390625" style="0" customWidth="1"/>
    <col min="3" max="3" width="8.00390625" style="0" customWidth="1"/>
    <col min="4" max="4" width="7.375" style="11" customWidth="1"/>
    <col min="5" max="5" width="8.00390625" style="0" customWidth="1"/>
    <col min="6" max="6" width="8.00390625" style="0" hidden="1" customWidth="1"/>
    <col min="7" max="14" width="7.25390625" style="0" hidden="1" customWidth="1"/>
    <col min="15" max="15" width="7.875" style="0" customWidth="1"/>
  </cols>
  <sheetData>
    <row r="1" ht="15.75">
      <c r="O1" s="29" t="s">
        <v>57</v>
      </c>
    </row>
    <row r="2" spans="1:15" ht="22.5" customHeight="1">
      <c r="A2" s="366" t="s">
        <v>554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s="10" customFormat="1" ht="15.75" customHeight="1">
      <c r="A3" s="367" t="str">
        <f>NN!A3</f>
        <v>(Kèm theo Quyết định số        /QĐ-UBND ngày     /12/2020 của UBND phường Quyết Tiến)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6" spans="1:15" ht="15.75" customHeight="1">
      <c r="A6" s="375" t="s">
        <v>0</v>
      </c>
      <c r="B6" s="375" t="s">
        <v>1</v>
      </c>
      <c r="C6" s="375" t="s">
        <v>2</v>
      </c>
      <c r="D6" s="362" t="str">
        <f>NN!D5</f>
        <v>UBND Thành phố giao</v>
      </c>
      <c r="E6" s="362" t="str">
        <f>NN!E5</f>
        <v>HĐND Phường giao</v>
      </c>
      <c r="F6" s="362" t="s">
        <v>47</v>
      </c>
      <c r="G6" s="365" t="s">
        <v>48</v>
      </c>
      <c r="H6" s="365"/>
      <c r="I6" s="365"/>
      <c r="J6" s="365"/>
      <c r="K6" s="365"/>
      <c r="L6" s="365"/>
      <c r="M6" s="365"/>
      <c r="N6" s="365"/>
      <c r="O6" s="362" t="s">
        <v>550</v>
      </c>
    </row>
    <row r="7" spans="1:15" ht="69" customHeight="1">
      <c r="A7" s="375"/>
      <c r="B7" s="375"/>
      <c r="C7" s="375"/>
      <c r="D7" s="362"/>
      <c r="E7" s="362"/>
      <c r="F7" s="362"/>
      <c r="G7" s="27" t="s">
        <v>49</v>
      </c>
      <c r="H7" s="27" t="s">
        <v>50</v>
      </c>
      <c r="I7" s="27" t="s">
        <v>51</v>
      </c>
      <c r="J7" s="27" t="s">
        <v>52</v>
      </c>
      <c r="K7" s="27" t="s">
        <v>53</v>
      </c>
      <c r="L7" s="28" t="s">
        <v>54</v>
      </c>
      <c r="M7" s="27" t="s">
        <v>55</v>
      </c>
      <c r="N7" s="28" t="s">
        <v>56</v>
      </c>
      <c r="O7" s="362"/>
    </row>
    <row r="8" spans="1:15" s="2" customFormat="1" ht="15.75">
      <c r="A8" s="264">
        <v>1</v>
      </c>
      <c r="B8" s="265" t="s">
        <v>227</v>
      </c>
      <c r="C8" s="266" t="s">
        <v>67</v>
      </c>
      <c r="D8" s="267">
        <v>1458</v>
      </c>
      <c r="E8" s="268">
        <f>SUM(G8:N8)</f>
        <v>1458</v>
      </c>
      <c r="F8" s="269"/>
      <c r="G8" s="250">
        <v>162</v>
      </c>
      <c r="H8" s="250">
        <v>181</v>
      </c>
      <c r="I8" s="250">
        <f>239+23</f>
        <v>262</v>
      </c>
      <c r="J8" s="250">
        <v>220</v>
      </c>
      <c r="K8" s="250">
        <f>198+23</f>
        <v>221</v>
      </c>
      <c r="L8" s="250">
        <v>194</v>
      </c>
      <c r="M8" s="250">
        <v>115</v>
      </c>
      <c r="N8" s="250">
        <v>103</v>
      </c>
      <c r="O8" s="133"/>
    </row>
    <row r="9" spans="1:15" s="2" customFormat="1" ht="15.75">
      <c r="A9" s="264">
        <v>2</v>
      </c>
      <c r="B9" s="265" t="s">
        <v>228</v>
      </c>
      <c r="C9" s="266" t="s">
        <v>24</v>
      </c>
      <c r="D9" s="267">
        <v>4937</v>
      </c>
      <c r="E9" s="268">
        <f>SUM(G9:N9)</f>
        <v>4937</v>
      </c>
      <c r="F9" s="269"/>
      <c r="G9" s="269">
        <v>557</v>
      </c>
      <c r="H9" s="270">
        <v>598</v>
      </c>
      <c r="I9" s="268">
        <v>831</v>
      </c>
      <c r="J9" s="270">
        <v>745</v>
      </c>
      <c r="K9" s="270">
        <v>830</v>
      </c>
      <c r="L9" s="270">
        <v>627</v>
      </c>
      <c r="M9" s="270">
        <v>443</v>
      </c>
      <c r="N9" s="270">
        <v>306</v>
      </c>
      <c r="O9" s="271"/>
    </row>
    <row r="10" spans="1:15" s="2" customFormat="1" ht="15.75">
      <c r="A10" s="266"/>
      <c r="B10" s="272" t="s">
        <v>229</v>
      </c>
      <c r="C10" s="266" t="s">
        <v>24</v>
      </c>
      <c r="D10" s="267">
        <v>4894</v>
      </c>
      <c r="E10" s="268">
        <f>SUM(G10:N10)</f>
        <v>4894</v>
      </c>
      <c r="F10" s="269"/>
      <c r="G10" s="269">
        <v>551</v>
      </c>
      <c r="H10" s="270">
        <v>590</v>
      </c>
      <c r="I10" s="268">
        <v>825</v>
      </c>
      <c r="J10" s="270">
        <v>739</v>
      </c>
      <c r="K10" s="270">
        <v>823</v>
      </c>
      <c r="L10" s="270">
        <v>624</v>
      </c>
      <c r="M10" s="270">
        <v>441</v>
      </c>
      <c r="N10" s="270">
        <v>301</v>
      </c>
      <c r="O10" s="133"/>
    </row>
    <row r="11" spans="1:15" s="2" customFormat="1" ht="15.75">
      <c r="A11" s="266"/>
      <c r="B11" s="272" t="s">
        <v>230</v>
      </c>
      <c r="C11" s="266" t="s">
        <v>24</v>
      </c>
      <c r="D11" s="267">
        <v>4937</v>
      </c>
      <c r="E11" s="268">
        <f>SUM(G11:N11)</f>
        <v>4937</v>
      </c>
      <c r="F11" s="133"/>
      <c r="G11" s="269">
        <f aca="true" t="shared" si="0" ref="G11:N11">G9</f>
        <v>557</v>
      </c>
      <c r="H11" s="270">
        <f t="shared" si="0"/>
        <v>598</v>
      </c>
      <c r="I11" s="268">
        <f t="shared" si="0"/>
        <v>831</v>
      </c>
      <c r="J11" s="270">
        <f t="shared" si="0"/>
        <v>745</v>
      </c>
      <c r="K11" s="270">
        <f t="shared" si="0"/>
        <v>830</v>
      </c>
      <c r="L11" s="270">
        <f t="shared" si="0"/>
        <v>627</v>
      </c>
      <c r="M11" s="270">
        <f t="shared" si="0"/>
        <v>443</v>
      </c>
      <c r="N11" s="270">
        <f t="shared" si="0"/>
        <v>306</v>
      </c>
      <c r="O11" s="133"/>
    </row>
    <row r="12" spans="1:15" s="2" customFormat="1" ht="15.75">
      <c r="A12" s="266"/>
      <c r="B12" s="272" t="s">
        <v>231</v>
      </c>
      <c r="C12" s="266" t="s">
        <v>24</v>
      </c>
      <c r="D12" s="273">
        <v>0</v>
      </c>
      <c r="E12" s="270">
        <v>0</v>
      </c>
      <c r="F12" s="274"/>
      <c r="G12" s="269"/>
      <c r="H12" s="133"/>
      <c r="I12" s="275"/>
      <c r="J12" s="133"/>
      <c r="K12" s="133"/>
      <c r="L12" s="133"/>
      <c r="M12" s="133"/>
      <c r="N12" s="133"/>
      <c r="O12" s="133"/>
    </row>
    <row r="13" spans="1:15" s="16" customFormat="1" ht="15.75">
      <c r="A13" s="266"/>
      <c r="B13" s="272" t="s">
        <v>232</v>
      </c>
      <c r="C13" s="266" t="s">
        <v>24</v>
      </c>
      <c r="D13" s="273">
        <v>0</v>
      </c>
      <c r="E13" s="15">
        <v>0</v>
      </c>
      <c r="F13" s="26"/>
      <c r="G13" s="13"/>
      <c r="H13" s="14"/>
      <c r="I13" s="276"/>
      <c r="J13" s="14"/>
      <c r="K13" s="14"/>
      <c r="L13" s="14"/>
      <c r="M13" s="14"/>
      <c r="N13" s="14"/>
      <c r="O13" s="14"/>
    </row>
    <row r="14" spans="1:15" s="16" customFormat="1" ht="15.75">
      <c r="A14" s="266"/>
      <c r="B14" s="272" t="s">
        <v>233</v>
      </c>
      <c r="C14" s="266" t="s">
        <v>7</v>
      </c>
      <c r="D14" s="267">
        <v>1</v>
      </c>
      <c r="E14" s="267">
        <v>1</v>
      </c>
      <c r="F14" s="26"/>
      <c r="G14" s="13"/>
      <c r="H14" s="14"/>
      <c r="I14" s="276"/>
      <c r="J14" s="14"/>
      <c r="K14" s="14"/>
      <c r="L14" s="14"/>
      <c r="M14" s="14"/>
      <c r="N14" s="14"/>
      <c r="O14" s="14"/>
    </row>
    <row r="15" spans="1:15" s="2" customFormat="1" ht="15.75">
      <c r="A15" s="266"/>
      <c r="B15" s="272" t="s">
        <v>234</v>
      </c>
      <c r="C15" s="266" t="s">
        <v>68</v>
      </c>
      <c r="D15" s="277">
        <v>85</v>
      </c>
      <c r="E15" s="277">
        <v>85</v>
      </c>
      <c r="F15" s="269"/>
      <c r="G15" s="269"/>
      <c r="H15" s="133"/>
      <c r="I15" s="275"/>
      <c r="J15" s="133"/>
      <c r="K15" s="133"/>
      <c r="L15" s="133"/>
      <c r="M15" s="133"/>
      <c r="N15" s="133"/>
      <c r="O15" s="133"/>
    </row>
    <row r="16" spans="1:15" s="3" customFormat="1" ht="15.75">
      <c r="A16" s="266"/>
      <c r="B16" s="278" t="s">
        <v>235</v>
      </c>
      <c r="C16" s="266" t="s">
        <v>68</v>
      </c>
      <c r="D16" s="277">
        <v>5</v>
      </c>
      <c r="E16" s="277">
        <v>5</v>
      </c>
      <c r="F16" s="269"/>
      <c r="G16" s="269"/>
      <c r="H16" s="128"/>
      <c r="I16" s="279"/>
      <c r="J16" s="128"/>
      <c r="K16" s="128"/>
      <c r="L16" s="128"/>
      <c r="M16" s="128"/>
      <c r="N16" s="128"/>
      <c r="O16" s="128"/>
    </row>
    <row r="17" spans="1:15" s="2" customFormat="1" ht="15.75">
      <c r="A17" s="266"/>
      <c r="B17" s="272" t="s">
        <v>236</v>
      </c>
      <c r="C17" s="266" t="s">
        <v>237</v>
      </c>
      <c r="D17" s="280">
        <v>17.4</v>
      </c>
      <c r="E17" s="280">
        <v>17.4</v>
      </c>
      <c r="F17" s="269"/>
      <c r="G17" s="269"/>
      <c r="H17" s="133"/>
      <c r="I17" s="275"/>
      <c r="J17" s="133"/>
      <c r="K17" s="133"/>
      <c r="L17" s="133"/>
      <c r="M17" s="133"/>
      <c r="N17" s="133"/>
      <c r="O17" s="133"/>
    </row>
    <row r="18" spans="1:15" s="16" customFormat="1" ht="15.75" hidden="1">
      <c r="A18" s="266"/>
      <c r="B18" s="278" t="s">
        <v>238</v>
      </c>
      <c r="C18" s="266" t="s">
        <v>239</v>
      </c>
      <c r="D18" s="281">
        <v>12</v>
      </c>
      <c r="E18" s="281">
        <v>12</v>
      </c>
      <c r="F18" s="13"/>
      <c r="G18" s="269"/>
      <c r="H18" s="14"/>
      <c r="I18" s="276"/>
      <c r="J18" s="14"/>
      <c r="K18" s="14"/>
      <c r="L18" s="14"/>
      <c r="M18" s="14"/>
      <c r="N18" s="14"/>
      <c r="O18" s="14"/>
    </row>
    <row r="19" spans="1:15" s="2" customFormat="1" ht="15.75">
      <c r="A19" s="266"/>
      <c r="B19" s="272" t="s">
        <v>240</v>
      </c>
      <c r="C19" s="266" t="s">
        <v>237</v>
      </c>
      <c r="D19" s="282">
        <v>16</v>
      </c>
      <c r="E19" s="282">
        <v>16</v>
      </c>
      <c r="F19" s="269"/>
      <c r="G19" s="269"/>
      <c r="H19" s="133"/>
      <c r="I19" s="275"/>
      <c r="J19" s="133"/>
      <c r="K19" s="133"/>
      <c r="L19" s="133"/>
      <c r="M19" s="133"/>
      <c r="N19" s="133"/>
      <c r="O19" s="133"/>
    </row>
    <row r="20" spans="1:15" s="16" customFormat="1" ht="15.75">
      <c r="A20" s="266"/>
      <c r="B20" s="272" t="s">
        <v>241</v>
      </c>
      <c r="C20" s="266" t="s">
        <v>237</v>
      </c>
      <c r="D20" s="283">
        <v>17</v>
      </c>
      <c r="E20" s="283">
        <v>17</v>
      </c>
      <c r="F20" s="13"/>
      <c r="G20" s="269"/>
      <c r="H20" s="14"/>
      <c r="I20" s="276"/>
      <c r="J20" s="14"/>
      <c r="K20" s="14"/>
      <c r="L20" s="14"/>
      <c r="M20" s="14"/>
      <c r="N20" s="14"/>
      <c r="O20" s="14"/>
    </row>
    <row r="21" spans="1:15" s="2" customFormat="1" ht="19.5" customHeight="1" hidden="1">
      <c r="A21" s="266"/>
      <c r="B21" s="272" t="s">
        <v>29</v>
      </c>
      <c r="C21" s="266" t="s">
        <v>237</v>
      </c>
      <c r="D21" s="284">
        <v>0</v>
      </c>
      <c r="E21" s="284">
        <v>0</v>
      </c>
      <c r="F21" s="269"/>
      <c r="G21" s="269"/>
      <c r="H21" s="133"/>
      <c r="I21" s="275"/>
      <c r="J21" s="133"/>
      <c r="K21" s="133"/>
      <c r="L21" s="133"/>
      <c r="M21" s="133"/>
      <c r="N21" s="133"/>
      <c r="O21" s="133"/>
    </row>
    <row r="22" spans="1:15" s="2" customFormat="1" ht="21" customHeight="1" hidden="1">
      <c r="A22" s="266"/>
      <c r="B22" s="285" t="s">
        <v>242</v>
      </c>
      <c r="C22" s="266" t="s">
        <v>7</v>
      </c>
      <c r="D22" s="286">
        <v>0</v>
      </c>
      <c r="E22" s="286">
        <v>0</v>
      </c>
      <c r="F22" s="287"/>
      <c r="G22" s="269"/>
      <c r="H22" s="133"/>
      <c r="I22" s="275"/>
      <c r="J22" s="133"/>
      <c r="K22" s="133"/>
      <c r="L22" s="133"/>
      <c r="M22" s="133"/>
      <c r="N22" s="133"/>
      <c r="O22" s="133"/>
    </row>
    <row r="23" spans="1:15" s="2" customFormat="1" ht="17.25" customHeight="1">
      <c r="A23" s="264">
        <v>3</v>
      </c>
      <c r="B23" s="265" t="s">
        <v>243</v>
      </c>
      <c r="C23" s="266"/>
      <c r="D23" s="288"/>
      <c r="E23" s="288"/>
      <c r="F23" s="269"/>
      <c r="G23" s="269"/>
      <c r="H23" s="133"/>
      <c r="I23" s="275"/>
      <c r="J23" s="133"/>
      <c r="K23" s="133"/>
      <c r="L23" s="133"/>
      <c r="M23" s="133"/>
      <c r="N23" s="133"/>
      <c r="O23" s="133"/>
    </row>
    <row r="24" spans="1:15" s="2" customFormat="1" ht="17.25" customHeight="1">
      <c r="A24" s="266"/>
      <c r="B24" s="285" t="s">
        <v>244</v>
      </c>
      <c r="C24" s="266" t="s">
        <v>7</v>
      </c>
      <c r="D24" s="289">
        <v>28</v>
      </c>
      <c r="E24" s="289">
        <v>28.5</v>
      </c>
      <c r="F24" s="269"/>
      <c r="G24" s="269"/>
      <c r="H24" s="133"/>
      <c r="I24" s="275"/>
      <c r="J24" s="133"/>
      <c r="K24" s="133"/>
      <c r="L24" s="133"/>
      <c r="M24" s="133"/>
      <c r="N24" s="133"/>
      <c r="O24" s="133"/>
    </row>
    <row r="25" spans="1:15" s="2" customFormat="1" ht="31.5" customHeight="1">
      <c r="A25" s="266"/>
      <c r="B25" s="285" t="s">
        <v>245</v>
      </c>
      <c r="C25" s="266" t="s">
        <v>7</v>
      </c>
      <c r="D25" s="289">
        <v>73</v>
      </c>
      <c r="E25" s="289">
        <v>73</v>
      </c>
      <c r="F25" s="269"/>
      <c r="G25" s="269"/>
      <c r="H25" s="133"/>
      <c r="I25" s="275"/>
      <c r="J25" s="133"/>
      <c r="K25" s="133"/>
      <c r="L25" s="133"/>
      <c r="M25" s="133"/>
      <c r="N25" s="133"/>
      <c r="O25" s="133"/>
    </row>
    <row r="26" spans="1:15" ht="31.5">
      <c r="A26" s="266"/>
      <c r="B26" s="285" t="s">
        <v>246</v>
      </c>
      <c r="C26" s="266" t="s">
        <v>7</v>
      </c>
      <c r="D26" s="288">
        <v>4.1</v>
      </c>
      <c r="E26" s="288">
        <v>4.1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.75" hidden="1">
      <c r="A27" s="266"/>
      <c r="B27" s="285" t="s">
        <v>247</v>
      </c>
      <c r="C27" s="266" t="s">
        <v>24</v>
      </c>
      <c r="D27" s="273"/>
      <c r="E27" s="273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hidden="1">
      <c r="A28" s="266"/>
      <c r="B28" s="285" t="s">
        <v>248</v>
      </c>
      <c r="C28" s="266" t="s">
        <v>24</v>
      </c>
      <c r="D28" s="273"/>
      <c r="E28" s="273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5.75" hidden="1">
      <c r="A29" s="266"/>
      <c r="B29" s="285" t="s">
        <v>249</v>
      </c>
      <c r="C29" s="266" t="s">
        <v>24</v>
      </c>
      <c r="D29" s="290"/>
      <c r="E29" s="290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.75" hidden="1">
      <c r="A30" s="266"/>
      <c r="B30" s="285" t="s">
        <v>250</v>
      </c>
      <c r="C30" s="266" t="s">
        <v>24</v>
      </c>
      <c r="D30" s="290"/>
      <c r="E30" s="290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.75">
      <c r="A31" s="266"/>
      <c r="B31" s="272"/>
      <c r="C31" s="266"/>
      <c r="D31" s="29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</sheetData>
  <sheetProtection/>
  <mergeCells count="10">
    <mergeCell ref="O6:O7"/>
    <mergeCell ref="A3:O3"/>
    <mergeCell ref="A2:O2"/>
    <mergeCell ref="G6:N6"/>
    <mergeCell ref="F6:F7"/>
    <mergeCell ref="A6:A7"/>
    <mergeCell ref="B6:B7"/>
    <mergeCell ref="C6:C7"/>
    <mergeCell ref="D6:D7"/>
    <mergeCell ref="E6:E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38" sqref="E38"/>
    </sheetView>
  </sheetViews>
  <sheetFormatPr defaultColWidth="9.00390625" defaultRowHeight="15.75"/>
  <cols>
    <col min="1" max="1" width="3.625" style="0" customWidth="1"/>
    <col min="2" max="2" width="45.25390625" style="0" customWidth="1"/>
    <col min="3" max="3" width="8.625" style="0" customWidth="1"/>
    <col min="4" max="4" width="8.00390625" style="0" customWidth="1"/>
    <col min="5" max="5" width="7.625" style="0" customWidth="1"/>
    <col min="6" max="6" width="0.5" style="0" hidden="1" customWidth="1"/>
    <col min="7" max="14" width="7.00390625" style="0" hidden="1" customWidth="1"/>
  </cols>
  <sheetData>
    <row r="1" ht="15.75">
      <c r="O1" s="29" t="s">
        <v>58</v>
      </c>
    </row>
    <row r="2" spans="1:15" ht="35.25" customHeight="1">
      <c r="A2" s="366" t="s">
        <v>555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5.75" customHeight="1">
      <c r="A3" s="367" t="str">
        <f>NN!A3</f>
        <v>(Kèm theo Quyết định số        /QĐ-UBND ngày     /12/2020 của UBND phường Quyết Tiến)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ht="15.75">
      <c r="A4" s="11"/>
    </row>
    <row r="5" spans="1:15" ht="15.75" customHeight="1">
      <c r="A5" s="365" t="s">
        <v>0</v>
      </c>
      <c r="B5" s="365" t="s">
        <v>1</v>
      </c>
      <c r="C5" s="365" t="s">
        <v>2</v>
      </c>
      <c r="D5" s="362" t="str">
        <f>NN!D5</f>
        <v>UBND Thành phố giao</v>
      </c>
      <c r="E5" s="362" t="str">
        <f>NN!E5</f>
        <v>HĐND Phường giao</v>
      </c>
      <c r="F5" s="362" t="s">
        <v>47</v>
      </c>
      <c r="G5" s="365" t="s">
        <v>48</v>
      </c>
      <c r="H5" s="365"/>
      <c r="I5" s="365"/>
      <c r="J5" s="365"/>
      <c r="K5" s="365"/>
      <c r="L5" s="365"/>
      <c r="M5" s="365"/>
      <c r="N5" s="365"/>
      <c r="O5" s="362" t="s">
        <v>550</v>
      </c>
    </row>
    <row r="6" spans="1:15" ht="39.75" customHeight="1">
      <c r="A6" s="365"/>
      <c r="B6" s="365"/>
      <c r="C6" s="365"/>
      <c r="D6" s="362"/>
      <c r="E6" s="362"/>
      <c r="F6" s="362"/>
      <c r="G6" s="27" t="s">
        <v>49</v>
      </c>
      <c r="H6" s="27" t="s">
        <v>50</v>
      </c>
      <c r="I6" s="27" t="s">
        <v>51</v>
      </c>
      <c r="J6" s="27" t="s">
        <v>52</v>
      </c>
      <c r="K6" s="27" t="s">
        <v>53</v>
      </c>
      <c r="L6" s="28" t="s">
        <v>54</v>
      </c>
      <c r="M6" s="27" t="s">
        <v>55</v>
      </c>
      <c r="N6" s="28" t="s">
        <v>56</v>
      </c>
      <c r="O6" s="362"/>
    </row>
    <row r="7" spans="1:15" s="16" customFormat="1" ht="21.75" customHeight="1">
      <c r="A7" s="292" t="s">
        <v>251</v>
      </c>
      <c r="B7" s="293" t="s">
        <v>252</v>
      </c>
      <c r="C7" s="292"/>
      <c r="D7" s="294"/>
      <c r="E7" s="8"/>
      <c r="F7" s="8"/>
      <c r="G7" s="8"/>
      <c r="H7" s="8"/>
      <c r="I7" s="8"/>
      <c r="J7" s="8"/>
      <c r="K7" s="8"/>
      <c r="L7" s="295"/>
      <c r="M7" s="8"/>
      <c r="N7" s="295"/>
      <c r="O7" s="14"/>
    </row>
    <row r="8" spans="1:15" s="4" customFormat="1" ht="16.5" customHeight="1">
      <c r="A8" s="292" t="s">
        <v>6</v>
      </c>
      <c r="B8" s="293" t="s">
        <v>253</v>
      </c>
      <c r="C8" s="292"/>
      <c r="D8" s="294"/>
      <c r="E8" s="296"/>
      <c r="F8" s="270"/>
      <c r="G8" s="270"/>
      <c r="H8" s="255"/>
      <c r="I8" s="297"/>
      <c r="J8" s="270"/>
      <c r="K8" s="270"/>
      <c r="L8" s="255"/>
      <c r="M8" s="297"/>
      <c r="N8" s="296"/>
      <c r="O8" s="134"/>
    </row>
    <row r="9" spans="1:15" s="4" customFormat="1" ht="16.5" customHeight="1">
      <c r="A9" s="252">
        <v>1</v>
      </c>
      <c r="B9" s="251" t="s">
        <v>255</v>
      </c>
      <c r="C9" s="252"/>
      <c r="D9" s="298"/>
      <c r="E9" s="299"/>
      <c r="F9" s="270"/>
      <c r="G9" s="269"/>
      <c r="H9" s="300"/>
      <c r="I9" s="301"/>
      <c r="J9" s="270"/>
      <c r="K9" s="269"/>
      <c r="L9" s="300"/>
      <c r="M9" s="301"/>
      <c r="N9" s="255"/>
      <c r="O9" s="134"/>
    </row>
    <row r="10" spans="1:15" s="4" customFormat="1" ht="16.5" customHeight="1" hidden="1">
      <c r="A10" s="252"/>
      <c r="B10" s="251" t="s">
        <v>256</v>
      </c>
      <c r="C10" s="252" t="s">
        <v>257</v>
      </c>
      <c r="D10" s="298"/>
      <c r="E10" s="263"/>
      <c r="F10" s="270"/>
      <c r="G10" s="269"/>
      <c r="H10" s="300"/>
      <c r="I10" s="255"/>
      <c r="J10" s="270"/>
      <c r="K10" s="269"/>
      <c r="L10" s="300"/>
      <c r="M10" s="255"/>
      <c r="N10" s="255"/>
      <c r="O10" s="134"/>
    </row>
    <row r="11" spans="1:15" s="6" customFormat="1" ht="16.5" customHeight="1" hidden="1">
      <c r="A11" s="252"/>
      <c r="B11" s="251" t="s">
        <v>258</v>
      </c>
      <c r="C11" s="252" t="s">
        <v>254</v>
      </c>
      <c r="D11" s="298"/>
      <c r="E11" s="299"/>
      <c r="F11" s="269"/>
      <c r="G11" s="269"/>
      <c r="H11" s="300"/>
      <c r="I11" s="301"/>
      <c r="J11" s="269"/>
      <c r="K11" s="269"/>
      <c r="L11" s="300"/>
      <c r="M11" s="301"/>
      <c r="N11" s="255"/>
      <c r="O11" s="180"/>
    </row>
    <row r="12" spans="1:15" s="17" customFormat="1" ht="15.75" hidden="1">
      <c r="A12" s="252"/>
      <c r="B12" s="251" t="s">
        <v>259</v>
      </c>
      <c r="C12" s="252" t="s">
        <v>254</v>
      </c>
      <c r="D12" s="298"/>
      <c r="E12" s="302"/>
      <c r="F12" s="21"/>
      <c r="G12" s="274"/>
      <c r="H12" s="21"/>
      <c r="I12" s="21"/>
      <c r="J12" s="21"/>
      <c r="K12" s="274"/>
      <c r="L12" s="21"/>
      <c r="M12" s="21"/>
      <c r="N12" s="21"/>
      <c r="O12" s="21"/>
    </row>
    <row r="13" spans="1:15" s="16" customFormat="1" ht="15.75" hidden="1">
      <c r="A13" s="252"/>
      <c r="B13" s="251" t="s">
        <v>260</v>
      </c>
      <c r="C13" s="252" t="s">
        <v>254</v>
      </c>
      <c r="D13" s="298"/>
      <c r="E13" s="49"/>
      <c r="F13" s="15"/>
      <c r="G13" s="303"/>
      <c r="H13" s="303"/>
      <c r="I13" s="303"/>
      <c r="J13" s="303"/>
      <c r="K13" s="303"/>
      <c r="L13" s="303"/>
      <c r="M13" s="303"/>
      <c r="N13" s="303"/>
      <c r="O13" s="304"/>
    </row>
    <row r="14" spans="1:15" s="16" customFormat="1" ht="24" customHeight="1">
      <c r="A14" s="252"/>
      <c r="B14" s="305" t="s">
        <v>261</v>
      </c>
      <c r="C14" s="306" t="s">
        <v>20</v>
      </c>
      <c r="D14" s="172">
        <v>8</v>
      </c>
      <c r="E14" s="172">
        <v>8</v>
      </c>
      <c r="F14" s="307"/>
      <c r="G14" s="303">
        <v>1</v>
      </c>
      <c r="H14" s="303">
        <v>1</v>
      </c>
      <c r="I14" s="303">
        <v>1</v>
      </c>
      <c r="J14" s="303">
        <v>1</v>
      </c>
      <c r="K14" s="303">
        <v>1</v>
      </c>
      <c r="L14" s="303">
        <v>1</v>
      </c>
      <c r="M14" s="303">
        <v>1</v>
      </c>
      <c r="N14" s="303">
        <v>1</v>
      </c>
      <c r="O14" s="14"/>
    </row>
    <row r="15" spans="1:15" s="16" customFormat="1" ht="30.75" customHeight="1">
      <c r="A15" s="266"/>
      <c r="B15" s="285" t="s">
        <v>262</v>
      </c>
      <c r="C15" s="228" t="s">
        <v>20</v>
      </c>
      <c r="D15" s="172">
        <v>8</v>
      </c>
      <c r="E15" s="172">
        <v>8</v>
      </c>
      <c r="F15" s="15"/>
      <c r="G15" s="303">
        <v>1</v>
      </c>
      <c r="H15" s="303">
        <v>1</v>
      </c>
      <c r="I15" s="303">
        <v>1</v>
      </c>
      <c r="J15" s="303">
        <v>1</v>
      </c>
      <c r="K15" s="303">
        <v>1</v>
      </c>
      <c r="L15" s="303">
        <v>1</v>
      </c>
      <c r="M15" s="303">
        <v>1</v>
      </c>
      <c r="N15" s="303">
        <v>1</v>
      </c>
      <c r="O15" s="308"/>
    </row>
    <row r="16" spans="1:15" s="16" customFormat="1" ht="15.75">
      <c r="A16" s="309"/>
      <c r="B16" s="310" t="s">
        <v>263</v>
      </c>
      <c r="C16" s="309" t="s">
        <v>7</v>
      </c>
      <c r="D16" s="172">
        <f>+D15/8%</f>
        <v>100</v>
      </c>
      <c r="E16" s="172">
        <f>+E15/8%</f>
        <v>100</v>
      </c>
      <c r="F16" s="254"/>
      <c r="G16" s="311" t="s">
        <v>537</v>
      </c>
      <c r="H16" s="254">
        <v>100</v>
      </c>
      <c r="I16" s="254">
        <v>100</v>
      </c>
      <c r="J16" s="254">
        <v>100</v>
      </c>
      <c r="K16" s="311" t="s">
        <v>537</v>
      </c>
      <c r="L16" s="254">
        <v>100</v>
      </c>
      <c r="M16" s="254">
        <v>100</v>
      </c>
      <c r="N16" s="255">
        <v>100</v>
      </c>
      <c r="O16" s="14"/>
    </row>
    <row r="17" spans="1:15" s="16" customFormat="1" ht="15.75">
      <c r="A17" s="266"/>
      <c r="B17" s="272" t="s">
        <v>264</v>
      </c>
      <c r="C17" s="266" t="s">
        <v>175</v>
      </c>
      <c r="D17" s="298">
        <v>1400</v>
      </c>
      <c r="E17" s="298">
        <f>SUM(G17:N17)</f>
        <v>1415</v>
      </c>
      <c r="F17" s="15"/>
      <c r="G17" s="250">
        <v>156</v>
      </c>
      <c r="H17" s="250">
        <v>173</v>
      </c>
      <c r="I17" s="250">
        <v>256</v>
      </c>
      <c r="J17" s="250">
        <v>215</v>
      </c>
      <c r="K17" s="250">
        <v>218</v>
      </c>
      <c r="L17" s="250">
        <v>189</v>
      </c>
      <c r="M17" s="250">
        <v>110</v>
      </c>
      <c r="N17" s="250">
        <v>98</v>
      </c>
      <c r="O17" s="14"/>
    </row>
    <row r="18" spans="1:15" s="102" customFormat="1" ht="15.75">
      <c r="A18" s="266"/>
      <c r="B18" s="272" t="s">
        <v>265</v>
      </c>
      <c r="C18" s="266" t="s">
        <v>175</v>
      </c>
      <c r="D18" s="298">
        <v>1400</v>
      </c>
      <c r="E18" s="298">
        <f>SUM(G18:N18)</f>
        <v>1400</v>
      </c>
      <c r="F18" s="230"/>
      <c r="G18" s="250">
        <v>155</v>
      </c>
      <c r="H18" s="250">
        <v>173</v>
      </c>
      <c r="I18" s="250">
        <v>255</v>
      </c>
      <c r="J18" s="250">
        <v>213</v>
      </c>
      <c r="K18" s="250">
        <v>215</v>
      </c>
      <c r="L18" s="250">
        <v>186</v>
      </c>
      <c r="M18" s="250">
        <v>108</v>
      </c>
      <c r="N18" s="250">
        <v>95</v>
      </c>
      <c r="O18" s="90"/>
    </row>
    <row r="19" spans="1:15" s="102" customFormat="1" ht="15.75">
      <c r="A19" s="266"/>
      <c r="B19" s="272" t="s">
        <v>266</v>
      </c>
      <c r="C19" s="266" t="s">
        <v>7</v>
      </c>
      <c r="D19" s="312">
        <v>98</v>
      </c>
      <c r="E19" s="313">
        <v>98</v>
      </c>
      <c r="F19" s="90"/>
      <c r="G19" s="314">
        <f>G18/'DS'!G8%</f>
        <v>95.67901234567901</v>
      </c>
      <c r="H19" s="314">
        <f>H18/'DS'!H8%</f>
        <v>95.58011049723757</v>
      </c>
      <c r="I19" s="314">
        <f>I18/'DS'!I8%</f>
        <v>97.32824427480915</v>
      </c>
      <c r="J19" s="314">
        <v>98.7</v>
      </c>
      <c r="K19" s="314">
        <v>98.5</v>
      </c>
      <c r="L19" s="314">
        <v>99</v>
      </c>
      <c r="M19" s="314">
        <v>98.5</v>
      </c>
      <c r="N19" s="314">
        <v>98</v>
      </c>
      <c r="O19" s="90"/>
    </row>
    <row r="20" spans="1:15" s="102" customFormat="1" ht="15.75">
      <c r="A20" s="252"/>
      <c r="B20" s="305" t="s">
        <v>70</v>
      </c>
      <c r="C20" s="252" t="s">
        <v>42</v>
      </c>
      <c r="D20" s="298">
        <v>8</v>
      </c>
      <c r="E20" s="298">
        <v>9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5" s="102" customFormat="1" ht="15.75" customHeight="1">
      <c r="A21" s="266"/>
      <c r="B21" s="285" t="s">
        <v>267</v>
      </c>
      <c r="C21" s="266" t="s">
        <v>42</v>
      </c>
      <c r="D21" s="298"/>
      <c r="E21" s="298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s="102" customFormat="1" ht="15.75" hidden="1">
      <c r="A22" s="252"/>
      <c r="B22" s="305" t="s">
        <v>163</v>
      </c>
      <c r="C22" s="252" t="s">
        <v>7</v>
      </c>
      <c r="D22" s="312"/>
      <c r="E22" s="312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s="102" customFormat="1" ht="15.75" hidden="1">
      <c r="A23" s="252"/>
      <c r="B23" s="315" t="s">
        <v>268</v>
      </c>
      <c r="C23" s="252" t="s">
        <v>269</v>
      </c>
      <c r="D23" s="312"/>
      <c r="E23" s="312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s="102" customFormat="1" ht="15.75" hidden="1">
      <c r="A24" s="252"/>
      <c r="B24" s="315" t="s">
        <v>270</v>
      </c>
      <c r="C24" s="252" t="s">
        <v>269</v>
      </c>
      <c r="D24" s="312"/>
      <c r="E24" s="312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1:15" s="102" customFormat="1" ht="15.75" hidden="1">
      <c r="A25" s="252"/>
      <c r="B25" s="315" t="s">
        <v>271</v>
      </c>
      <c r="C25" s="252" t="s">
        <v>272</v>
      </c>
      <c r="D25" s="312"/>
      <c r="E25" s="312"/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15" s="102" customFormat="1" ht="15.75" hidden="1">
      <c r="A26" s="309"/>
      <c r="B26" s="316" t="s">
        <v>270</v>
      </c>
      <c r="C26" s="309" t="s">
        <v>272</v>
      </c>
      <c r="D26" s="169"/>
      <c r="E26" s="169"/>
      <c r="F26" s="90"/>
      <c r="G26" s="90"/>
      <c r="H26" s="90"/>
      <c r="I26" s="90"/>
      <c r="J26" s="90"/>
      <c r="K26" s="90"/>
      <c r="L26" s="90"/>
      <c r="M26" s="90"/>
      <c r="N26" s="90"/>
      <c r="O26" s="90"/>
    </row>
    <row r="27" spans="1:15" s="102" customFormat="1" ht="15.75">
      <c r="A27" s="292" t="s">
        <v>12</v>
      </c>
      <c r="B27" s="293" t="s">
        <v>273</v>
      </c>
      <c r="C27" s="292"/>
      <c r="D27" s="317"/>
      <c r="E27" s="317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s="102" customFormat="1" ht="15.75">
      <c r="A28" s="252">
        <v>1</v>
      </c>
      <c r="B28" s="251" t="s">
        <v>274</v>
      </c>
      <c r="C28" s="252" t="s">
        <v>165</v>
      </c>
      <c r="D28" s="298"/>
      <c r="E28" s="298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s="102" customFormat="1" ht="15.75">
      <c r="A29" s="252">
        <v>2</v>
      </c>
      <c r="B29" s="251" t="s">
        <v>275</v>
      </c>
      <c r="C29" s="252" t="s">
        <v>36</v>
      </c>
      <c r="D29" s="298">
        <f>+D30+D31+D32</f>
        <v>10</v>
      </c>
      <c r="E29" s="298">
        <f>+E30+E31+E32</f>
        <v>10</v>
      </c>
      <c r="F29" s="90"/>
      <c r="G29" s="90">
        <v>1</v>
      </c>
      <c r="H29" s="90">
        <v>1</v>
      </c>
      <c r="I29" s="90">
        <v>2</v>
      </c>
      <c r="J29" s="90">
        <v>1</v>
      </c>
      <c r="K29" s="90">
        <v>1</v>
      </c>
      <c r="L29" s="90">
        <v>2</v>
      </c>
      <c r="M29" s="90">
        <v>1</v>
      </c>
      <c r="N29" s="90">
        <v>1</v>
      </c>
      <c r="O29" s="90"/>
    </row>
    <row r="30" spans="1:15" s="102" customFormat="1" ht="15.75">
      <c r="A30" s="252"/>
      <c r="B30" s="251" t="s">
        <v>276</v>
      </c>
      <c r="C30" s="252" t="s">
        <v>36</v>
      </c>
      <c r="D30" s="298"/>
      <c r="E30" s="298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s="102" customFormat="1" ht="15.75">
      <c r="A31" s="252"/>
      <c r="B31" s="251" t="s">
        <v>277</v>
      </c>
      <c r="C31" s="252" t="s">
        <v>36</v>
      </c>
      <c r="D31" s="298">
        <v>1</v>
      </c>
      <c r="E31" s="298">
        <v>1</v>
      </c>
      <c r="F31" s="90"/>
      <c r="G31" s="90"/>
      <c r="H31" s="90"/>
      <c r="I31" s="90"/>
      <c r="J31" s="90"/>
      <c r="K31" s="90"/>
      <c r="L31" s="90">
        <v>1</v>
      </c>
      <c r="M31" s="90"/>
      <c r="N31" s="90"/>
      <c r="O31" s="90"/>
    </row>
    <row r="32" spans="1:15" s="102" customFormat="1" ht="15.75">
      <c r="A32" s="252"/>
      <c r="B32" s="251" t="s">
        <v>278</v>
      </c>
      <c r="C32" s="252" t="s">
        <v>36</v>
      </c>
      <c r="D32" s="298">
        <v>9</v>
      </c>
      <c r="E32" s="298">
        <v>9</v>
      </c>
      <c r="F32" s="90"/>
      <c r="G32" s="90">
        <v>1</v>
      </c>
      <c r="H32" s="90">
        <v>1</v>
      </c>
      <c r="I32" s="90">
        <v>2</v>
      </c>
      <c r="J32" s="90">
        <v>1</v>
      </c>
      <c r="K32" s="90">
        <v>1</v>
      </c>
      <c r="L32" s="90">
        <v>1</v>
      </c>
      <c r="M32" s="90">
        <v>1</v>
      </c>
      <c r="N32" s="90">
        <v>1</v>
      </c>
      <c r="O32" s="90"/>
    </row>
    <row r="33" spans="1:15" s="102" customFormat="1" ht="15.75">
      <c r="A33" s="292" t="s">
        <v>15</v>
      </c>
      <c r="B33" s="293" t="s">
        <v>280</v>
      </c>
      <c r="C33" s="292"/>
      <c r="D33" s="318"/>
      <c r="E33" s="318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1:16" s="102" customFormat="1" ht="15.75">
      <c r="A34" s="252">
        <v>1</v>
      </c>
      <c r="B34" s="305" t="s">
        <v>281</v>
      </c>
      <c r="C34" s="252" t="s">
        <v>24</v>
      </c>
      <c r="D34" s="298">
        <v>2370</v>
      </c>
      <c r="E34" s="298">
        <f>SUM(G34:N34)</f>
        <v>2370</v>
      </c>
      <c r="F34" s="90"/>
      <c r="G34" s="90">
        <v>154</v>
      </c>
      <c r="H34" s="90">
        <v>235</v>
      </c>
      <c r="I34" s="90">
        <v>455</v>
      </c>
      <c r="J34" s="90">
        <v>503</v>
      </c>
      <c r="K34" s="90">
        <v>595</v>
      </c>
      <c r="L34" s="90">
        <v>251</v>
      </c>
      <c r="M34" s="90">
        <v>118</v>
      </c>
      <c r="N34" s="90">
        <v>59</v>
      </c>
      <c r="O34" s="90"/>
      <c r="P34" s="106"/>
    </row>
    <row r="35" spans="1:15" s="102" customFormat="1" ht="15.75">
      <c r="A35" s="252"/>
      <c r="B35" s="251" t="s">
        <v>31</v>
      </c>
      <c r="C35" s="252" t="s">
        <v>7</v>
      </c>
      <c r="D35" s="319"/>
      <c r="E35" s="319"/>
      <c r="F35" s="90"/>
      <c r="G35" s="90">
        <f>'DS'!G10%</f>
        <v>5.51</v>
      </c>
      <c r="H35" s="320">
        <f>H34/'DS'!H10%</f>
        <v>39.83050847457627</v>
      </c>
      <c r="I35" s="321">
        <f>I34/'DS'!I10%</f>
        <v>55.15151515151515</v>
      </c>
      <c r="J35" s="321">
        <f>J34/'DS'!J10%</f>
        <v>68.06495263870094</v>
      </c>
      <c r="K35" s="321">
        <f>K34/'DS'!K10%</f>
        <v>72.29647630619684</v>
      </c>
      <c r="L35" s="321">
        <f>L34/'DS'!L10%</f>
        <v>40.22435897435897</v>
      </c>
      <c r="M35" s="321">
        <f>M34/'DS'!M10%</f>
        <v>26.75736961451247</v>
      </c>
      <c r="N35" s="321">
        <f>N34/'DS'!N10%</f>
        <v>19.601328903654487</v>
      </c>
      <c r="O35" s="90"/>
    </row>
    <row r="36" spans="1:15" s="102" customFormat="1" ht="15.75">
      <c r="A36" s="252">
        <v>2</v>
      </c>
      <c r="B36" s="305" t="s">
        <v>282</v>
      </c>
      <c r="C36" s="252" t="s">
        <v>283</v>
      </c>
      <c r="D36" s="298">
        <v>565</v>
      </c>
      <c r="E36" s="298">
        <v>565</v>
      </c>
      <c r="F36" s="90"/>
      <c r="G36" s="90">
        <v>36</v>
      </c>
      <c r="H36" s="90">
        <v>65</v>
      </c>
      <c r="I36" s="90">
        <v>138</v>
      </c>
      <c r="J36" s="90">
        <v>110</v>
      </c>
      <c r="K36" s="90">
        <v>135</v>
      </c>
      <c r="L36" s="90">
        <v>65</v>
      </c>
      <c r="M36" s="90">
        <v>17</v>
      </c>
      <c r="N36" s="90">
        <v>9</v>
      </c>
      <c r="O36" s="322"/>
    </row>
    <row r="37" spans="1:15" s="102" customFormat="1" ht="15.75">
      <c r="A37" s="252">
        <v>3</v>
      </c>
      <c r="B37" s="251" t="s">
        <v>284</v>
      </c>
      <c r="C37" s="252" t="s">
        <v>32</v>
      </c>
      <c r="D37" s="298">
        <v>13</v>
      </c>
      <c r="E37" s="298">
        <v>13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s="102" customFormat="1" ht="15.75">
      <c r="A38" s="252">
        <v>4</v>
      </c>
      <c r="B38" s="305" t="s">
        <v>33</v>
      </c>
      <c r="C38" s="252"/>
      <c r="D38" s="298"/>
      <c r="E38" s="298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s="102" customFormat="1" ht="15.75">
      <c r="A39" s="252"/>
      <c r="B39" s="251" t="s">
        <v>34</v>
      </c>
      <c r="C39" s="252" t="s">
        <v>285</v>
      </c>
      <c r="D39" s="298"/>
      <c r="E39" s="298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1:15" s="102" customFormat="1" ht="15.75">
      <c r="A40" s="252"/>
      <c r="B40" s="251" t="s">
        <v>35</v>
      </c>
      <c r="C40" s="252" t="s">
        <v>286</v>
      </c>
      <c r="D40" s="298">
        <v>2</v>
      </c>
      <c r="E40" s="298">
        <v>2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</row>
  </sheetData>
  <sheetProtection/>
  <mergeCells count="10">
    <mergeCell ref="O5:O6"/>
    <mergeCell ref="A2:O2"/>
    <mergeCell ref="A3:O3"/>
    <mergeCell ref="G5:N5"/>
    <mergeCell ref="F5:F6"/>
    <mergeCell ref="A5:A6"/>
    <mergeCell ref="B5:B6"/>
    <mergeCell ref="C5:C6"/>
    <mergeCell ref="D5:D6"/>
    <mergeCell ref="E5:E6"/>
  </mergeCells>
  <printOptions/>
  <pageMargins left="0.7874015748031497" right="0.5905511811023623" top="0.5905511811023623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0">
      <selection activeCell="Q24" sqref="Q24"/>
    </sheetView>
  </sheetViews>
  <sheetFormatPr defaultColWidth="9.00390625" defaultRowHeight="15.75"/>
  <cols>
    <col min="1" max="1" width="3.875" style="0" customWidth="1"/>
    <col min="2" max="2" width="45.625" style="0" customWidth="1"/>
    <col min="3" max="3" width="8.625" style="0" customWidth="1"/>
    <col min="4" max="5" width="7.50390625" style="0" customWidth="1"/>
    <col min="6" max="6" width="7.50390625" style="0" hidden="1" customWidth="1"/>
    <col min="7" max="14" width="7.125" style="0" hidden="1" customWidth="1"/>
  </cols>
  <sheetData>
    <row r="1" ht="15.75">
      <c r="O1" s="29" t="s">
        <v>59</v>
      </c>
    </row>
    <row r="2" spans="1:15" ht="21.75" customHeight="1">
      <c r="A2" s="366" t="s">
        <v>556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5.75" customHeight="1">
      <c r="A3" s="367" t="str">
        <f>NN!A3</f>
        <v>(Kèm theo Quyết định số        /QĐ-UBND ngày     /12/2020 của UBND phường Quyết Tiến)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5" spans="1:15" ht="15.75" customHeight="1">
      <c r="A5" s="365" t="s">
        <v>0</v>
      </c>
      <c r="B5" s="365" t="s">
        <v>1</v>
      </c>
      <c r="C5" s="365" t="s">
        <v>2</v>
      </c>
      <c r="D5" s="362" t="str">
        <f>NN!D5</f>
        <v>UBND Thành phố giao</v>
      </c>
      <c r="E5" s="362" t="str">
        <f>NN!E5</f>
        <v>HĐND Phường giao</v>
      </c>
      <c r="F5" s="362" t="s">
        <v>47</v>
      </c>
      <c r="G5" s="365" t="s">
        <v>48</v>
      </c>
      <c r="H5" s="365"/>
      <c r="I5" s="365"/>
      <c r="J5" s="365"/>
      <c r="K5" s="365"/>
      <c r="L5" s="365"/>
      <c r="M5" s="365"/>
      <c r="N5" s="365"/>
      <c r="O5" s="362" t="s">
        <v>550</v>
      </c>
    </row>
    <row r="6" spans="1:15" ht="59.25" customHeight="1">
      <c r="A6" s="365"/>
      <c r="B6" s="365"/>
      <c r="C6" s="365"/>
      <c r="D6" s="362"/>
      <c r="E6" s="362"/>
      <c r="F6" s="362"/>
      <c r="G6" s="27" t="s">
        <v>49</v>
      </c>
      <c r="H6" s="27" t="s">
        <v>50</v>
      </c>
      <c r="I6" s="27" t="s">
        <v>51</v>
      </c>
      <c r="J6" s="27" t="s">
        <v>52</v>
      </c>
      <c r="K6" s="27" t="s">
        <v>53</v>
      </c>
      <c r="L6" s="28" t="s">
        <v>54</v>
      </c>
      <c r="M6" s="27" t="s">
        <v>55</v>
      </c>
      <c r="N6" s="28" t="s">
        <v>56</v>
      </c>
      <c r="O6" s="362"/>
    </row>
    <row r="7" spans="1:15" s="2" customFormat="1" ht="21" customHeight="1">
      <c r="A7" s="264" t="s">
        <v>6</v>
      </c>
      <c r="B7" s="265" t="s">
        <v>287</v>
      </c>
      <c r="C7" s="264"/>
      <c r="D7" s="323"/>
      <c r="E7" s="294"/>
      <c r="F7" s="294"/>
      <c r="G7" s="294"/>
      <c r="H7" s="270"/>
      <c r="I7" s="275"/>
      <c r="J7" s="133"/>
      <c r="K7" s="133"/>
      <c r="L7" s="133"/>
      <c r="M7" s="133"/>
      <c r="N7" s="133"/>
      <c r="O7" s="8"/>
    </row>
    <row r="8" spans="1:15" s="2" customFormat="1" ht="21" customHeight="1">
      <c r="A8" s="266">
        <v>1</v>
      </c>
      <c r="B8" s="272" t="s">
        <v>288</v>
      </c>
      <c r="C8" s="266" t="s">
        <v>289</v>
      </c>
      <c r="D8" s="283">
        <f>+D9+D10</f>
        <v>4</v>
      </c>
      <c r="E8" s="283">
        <f>+E9+E10</f>
        <v>4</v>
      </c>
      <c r="F8" s="298"/>
      <c r="G8" s="298"/>
      <c r="H8" s="270"/>
      <c r="I8" s="275"/>
      <c r="J8" s="133"/>
      <c r="K8" s="133"/>
      <c r="L8" s="133"/>
      <c r="M8" s="133"/>
      <c r="N8" s="133"/>
      <c r="O8" s="133"/>
    </row>
    <row r="9" spans="1:15" s="2" customFormat="1" ht="21" customHeight="1" hidden="1">
      <c r="A9" s="266"/>
      <c r="B9" s="272" t="s">
        <v>290</v>
      </c>
      <c r="C9" s="266" t="s">
        <v>5</v>
      </c>
      <c r="D9" s="283"/>
      <c r="E9" s="283"/>
      <c r="F9" s="298"/>
      <c r="G9" s="298"/>
      <c r="H9" s="270"/>
      <c r="I9" s="275"/>
      <c r="J9" s="133"/>
      <c r="K9" s="133"/>
      <c r="L9" s="133"/>
      <c r="M9" s="133"/>
      <c r="N9" s="133"/>
      <c r="O9" s="133"/>
    </row>
    <row r="10" spans="1:15" s="2" customFormat="1" ht="21" customHeight="1">
      <c r="A10" s="266"/>
      <c r="B10" s="272" t="s">
        <v>291</v>
      </c>
      <c r="C10" s="266" t="s">
        <v>289</v>
      </c>
      <c r="D10" s="283">
        <v>4</v>
      </c>
      <c r="E10" s="283">
        <v>4</v>
      </c>
      <c r="F10" s="298"/>
      <c r="G10" s="298"/>
      <c r="H10" s="270"/>
      <c r="I10" s="275"/>
      <c r="J10" s="133"/>
      <c r="K10" s="133"/>
      <c r="L10" s="133"/>
      <c r="M10" s="133"/>
      <c r="N10" s="133"/>
      <c r="O10" s="133"/>
    </row>
    <row r="11" spans="1:15" s="16" customFormat="1" ht="21" customHeight="1">
      <c r="A11" s="266">
        <v>2</v>
      </c>
      <c r="B11" s="272" t="s">
        <v>292</v>
      </c>
      <c r="C11" s="266" t="s">
        <v>289</v>
      </c>
      <c r="D11" s="283"/>
      <c r="E11" s="283"/>
      <c r="F11" s="312"/>
      <c r="G11" s="312"/>
      <c r="H11" s="15"/>
      <c r="I11" s="276"/>
      <c r="J11" s="14"/>
      <c r="K11" s="14"/>
      <c r="L11" s="14"/>
      <c r="M11" s="14"/>
      <c r="N11" s="14"/>
      <c r="O11" s="14"/>
    </row>
    <row r="12" spans="1:15" s="16" customFormat="1" ht="21" customHeight="1">
      <c r="A12" s="266">
        <v>3</v>
      </c>
      <c r="B12" s="272" t="s">
        <v>293</v>
      </c>
      <c r="C12" s="266" t="s">
        <v>69</v>
      </c>
      <c r="D12" s="283">
        <v>1</v>
      </c>
      <c r="E12" s="283">
        <v>1</v>
      </c>
      <c r="F12" s="298"/>
      <c r="G12" s="298"/>
      <c r="H12" s="15"/>
      <c r="I12" s="276"/>
      <c r="J12" s="14"/>
      <c r="K12" s="14"/>
      <c r="L12" s="14"/>
      <c r="M12" s="14"/>
      <c r="N12" s="14"/>
      <c r="O12" s="14"/>
    </row>
    <row r="13" spans="1:15" s="2" customFormat="1" ht="21" customHeight="1">
      <c r="A13" s="266">
        <v>4</v>
      </c>
      <c r="B13" s="272" t="s">
        <v>294</v>
      </c>
      <c r="C13" s="266" t="s">
        <v>69</v>
      </c>
      <c r="D13" s="283">
        <v>1</v>
      </c>
      <c r="E13" s="283">
        <v>1</v>
      </c>
      <c r="F13" s="298"/>
      <c r="G13" s="298"/>
      <c r="H13" s="255"/>
      <c r="I13" s="275"/>
      <c r="J13" s="133"/>
      <c r="K13" s="133"/>
      <c r="L13" s="133"/>
      <c r="M13" s="133"/>
      <c r="N13" s="133"/>
      <c r="O13" s="133"/>
    </row>
    <row r="14" spans="1:15" s="2" customFormat="1" ht="21" customHeight="1" hidden="1">
      <c r="A14" s="266"/>
      <c r="B14" s="285" t="s">
        <v>295</v>
      </c>
      <c r="C14" s="266" t="s">
        <v>7</v>
      </c>
      <c r="D14" s="283">
        <f>+D13/D12%</f>
        <v>100</v>
      </c>
      <c r="E14" s="283">
        <f>+E13/E12%</f>
        <v>100</v>
      </c>
      <c r="F14" s="298"/>
      <c r="G14" s="298"/>
      <c r="H14" s="270"/>
      <c r="I14" s="275"/>
      <c r="J14" s="133"/>
      <c r="K14" s="133"/>
      <c r="L14" s="133"/>
      <c r="M14" s="133"/>
      <c r="N14" s="133"/>
      <c r="O14" s="133"/>
    </row>
    <row r="15" spans="1:15" s="6" customFormat="1" ht="21" customHeight="1">
      <c r="A15" s="266">
        <v>5</v>
      </c>
      <c r="B15" s="272" t="s">
        <v>296</v>
      </c>
      <c r="C15" s="266" t="s">
        <v>297</v>
      </c>
      <c r="D15" s="283">
        <v>1</v>
      </c>
      <c r="E15" s="283">
        <v>1</v>
      </c>
      <c r="F15" s="298"/>
      <c r="G15" s="298"/>
      <c r="H15" s="270"/>
      <c r="I15" s="324"/>
      <c r="J15" s="180"/>
      <c r="K15" s="180"/>
      <c r="L15" s="180"/>
      <c r="M15" s="180"/>
      <c r="N15" s="180"/>
      <c r="O15" s="180"/>
    </row>
    <row r="16" spans="1:15" ht="15.75">
      <c r="A16" s="266"/>
      <c r="B16" s="272" t="s">
        <v>298</v>
      </c>
      <c r="C16" s="266" t="s">
        <v>297</v>
      </c>
      <c r="D16" s="283">
        <v>1</v>
      </c>
      <c r="E16" s="283">
        <v>1</v>
      </c>
      <c r="F16" s="298"/>
      <c r="G16" s="298"/>
      <c r="H16" s="255"/>
      <c r="I16" s="18"/>
      <c r="J16" s="18"/>
      <c r="K16" s="18"/>
      <c r="L16" s="18"/>
      <c r="M16" s="18"/>
      <c r="N16" s="18"/>
      <c r="O16" s="18"/>
    </row>
    <row r="17" spans="1:15" ht="15.75">
      <c r="A17" s="266"/>
      <c r="B17" s="272" t="s">
        <v>299</v>
      </c>
      <c r="C17" s="266" t="s">
        <v>7</v>
      </c>
      <c r="D17" s="283">
        <v>100</v>
      </c>
      <c r="E17" s="283">
        <v>100</v>
      </c>
      <c r="F17" s="298"/>
      <c r="G17" s="298"/>
      <c r="H17" s="255"/>
      <c r="I17" s="18"/>
      <c r="J17" s="18"/>
      <c r="K17" s="18"/>
      <c r="L17" s="18"/>
      <c r="M17" s="18"/>
      <c r="N17" s="18"/>
      <c r="O17" s="18"/>
    </row>
    <row r="18" spans="1:15" ht="31.5">
      <c r="A18" s="266">
        <v>6</v>
      </c>
      <c r="B18" s="285" t="s">
        <v>300</v>
      </c>
      <c r="C18" s="228" t="s">
        <v>181</v>
      </c>
      <c r="D18" s="283">
        <v>1</v>
      </c>
      <c r="E18" s="283">
        <v>1</v>
      </c>
      <c r="F18" s="298"/>
      <c r="G18" s="298"/>
      <c r="H18" s="18"/>
      <c r="I18" s="18"/>
      <c r="J18" s="18"/>
      <c r="K18" s="18"/>
      <c r="L18" s="18"/>
      <c r="M18" s="18"/>
      <c r="N18" s="18"/>
      <c r="O18" s="18"/>
    </row>
    <row r="19" spans="1:15" ht="31.5" hidden="1">
      <c r="A19" s="266"/>
      <c r="B19" s="285" t="s">
        <v>301</v>
      </c>
      <c r="C19" s="228" t="s">
        <v>181</v>
      </c>
      <c r="D19" s="283"/>
      <c r="E19" s="283"/>
      <c r="F19" s="298"/>
      <c r="G19" s="298"/>
      <c r="H19" s="18"/>
      <c r="I19" s="18"/>
      <c r="J19" s="18"/>
      <c r="K19" s="18"/>
      <c r="L19" s="18"/>
      <c r="M19" s="18"/>
      <c r="N19" s="18"/>
      <c r="O19" s="18"/>
    </row>
    <row r="20" spans="1:15" ht="27" customHeight="1">
      <c r="A20" s="266"/>
      <c r="B20" s="285" t="s">
        <v>302</v>
      </c>
      <c r="C20" s="266" t="s">
        <v>7</v>
      </c>
      <c r="D20" s="283">
        <v>100</v>
      </c>
      <c r="E20" s="283">
        <v>100</v>
      </c>
      <c r="F20" s="298"/>
      <c r="G20" s="298"/>
      <c r="H20" s="18"/>
      <c r="I20" s="18"/>
      <c r="J20" s="18"/>
      <c r="K20" s="18"/>
      <c r="L20" s="18"/>
      <c r="M20" s="18"/>
      <c r="N20" s="18"/>
      <c r="O20" s="18"/>
    </row>
    <row r="21" spans="1:15" ht="31.5" hidden="1">
      <c r="A21" s="266"/>
      <c r="B21" s="285" t="s">
        <v>303</v>
      </c>
      <c r="C21" s="266" t="s">
        <v>7</v>
      </c>
      <c r="D21" s="283">
        <v>100</v>
      </c>
      <c r="E21" s="283">
        <v>100</v>
      </c>
      <c r="F21" s="298"/>
      <c r="G21" s="298"/>
      <c r="H21" s="18"/>
      <c r="I21" s="18"/>
      <c r="J21" s="18"/>
      <c r="K21" s="18"/>
      <c r="L21" s="18"/>
      <c r="M21" s="18"/>
      <c r="N21" s="18"/>
      <c r="O21" s="18"/>
    </row>
    <row r="22" spans="1:15" ht="15.75" hidden="1">
      <c r="A22" s="266"/>
      <c r="B22" s="272" t="s">
        <v>304</v>
      </c>
      <c r="C22" s="266" t="s">
        <v>7</v>
      </c>
      <c r="D22" s="283">
        <v>100</v>
      </c>
      <c r="E22" s="283">
        <v>100</v>
      </c>
      <c r="F22" s="298"/>
      <c r="G22" s="298"/>
      <c r="H22" s="18"/>
      <c r="I22" s="18"/>
      <c r="J22" s="18"/>
      <c r="K22" s="18"/>
      <c r="L22" s="18"/>
      <c r="M22" s="18"/>
      <c r="N22" s="18"/>
      <c r="O22" s="18"/>
    </row>
    <row r="23" spans="1:15" ht="15.75">
      <c r="A23" s="264" t="s">
        <v>12</v>
      </c>
      <c r="B23" s="265" t="s">
        <v>305</v>
      </c>
      <c r="C23" s="264"/>
      <c r="D23" s="323"/>
      <c r="E23" s="323"/>
      <c r="F23" s="294"/>
      <c r="G23" s="294"/>
      <c r="H23" s="18"/>
      <c r="I23" s="18"/>
      <c r="J23" s="18"/>
      <c r="K23" s="18"/>
      <c r="L23" s="18"/>
      <c r="M23" s="18"/>
      <c r="N23" s="18"/>
      <c r="O23" s="18"/>
    </row>
    <row r="24" spans="1:15" ht="15.75">
      <c r="A24" s="266">
        <v>1</v>
      </c>
      <c r="B24" s="285" t="s">
        <v>306</v>
      </c>
      <c r="C24" s="266" t="s">
        <v>21</v>
      </c>
      <c r="D24" s="291">
        <v>5.7</v>
      </c>
      <c r="E24" s="291">
        <v>5.7</v>
      </c>
      <c r="F24" s="312"/>
      <c r="G24" s="312"/>
      <c r="H24" s="18"/>
      <c r="I24" s="18"/>
      <c r="J24" s="18"/>
      <c r="K24" s="18"/>
      <c r="L24" s="18"/>
      <c r="M24" s="18"/>
      <c r="N24" s="18"/>
      <c r="O24" s="18"/>
    </row>
    <row r="25" spans="1:15" ht="15.75">
      <c r="A25" s="266">
        <v>2</v>
      </c>
      <c r="B25" s="285" t="s">
        <v>307</v>
      </c>
      <c r="C25" s="266" t="s">
        <v>21</v>
      </c>
      <c r="D25" s="291">
        <v>6.8</v>
      </c>
      <c r="E25" s="291">
        <v>6.8</v>
      </c>
      <c r="F25" s="312"/>
      <c r="G25" s="312"/>
      <c r="H25" s="18"/>
      <c r="I25" s="18"/>
      <c r="J25" s="18"/>
      <c r="K25" s="18"/>
      <c r="L25" s="18"/>
      <c r="M25" s="18"/>
      <c r="N25" s="18"/>
      <c r="O25" s="18"/>
    </row>
    <row r="26" spans="1:15" ht="15.75">
      <c r="A26" s="266">
        <v>3</v>
      </c>
      <c r="B26" s="272" t="s">
        <v>308</v>
      </c>
      <c r="C26" s="266" t="s">
        <v>7</v>
      </c>
      <c r="D26" s="325">
        <v>10.2</v>
      </c>
      <c r="E26" s="325">
        <v>10.2</v>
      </c>
      <c r="F26" s="312"/>
      <c r="G26" s="312"/>
      <c r="H26" s="18"/>
      <c r="I26" s="18"/>
      <c r="J26" s="18"/>
      <c r="K26" s="18"/>
      <c r="L26" s="18"/>
      <c r="M26" s="18"/>
      <c r="N26" s="18"/>
      <c r="O26" s="18"/>
    </row>
    <row r="27" spans="1:15" ht="15.75">
      <c r="A27" s="266">
        <v>4</v>
      </c>
      <c r="B27" s="272" t="s">
        <v>309</v>
      </c>
      <c r="C27" s="266" t="s">
        <v>7</v>
      </c>
      <c r="D27" s="291">
        <v>96</v>
      </c>
      <c r="E27" s="291">
        <v>96</v>
      </c>
      <c r="F27" s="326"/>
      <c r="G27" s="326"/>
      <c r="H27" s="18"/>
      <c r="I27" s="18"/>
      <c r="J27" s="18"/>
      <c r="K27" s="18"/>
      <c r="L27" s="18"/>
      <c r="M27" s="18"/>
      <c r="N27" s="18"/>
      <c r="O27" s="18"/>
    </row>
    <row r="28" spans="1:15" ht="15.75">
      <c r="A28" s="266">
        <v>5</v>
      </c>
      <c r="B28" s="285" t="s">
        <v>310</v>
      </c>
      <c r="C28" s="266" t="s">
        <v>7</v>
      </c>
      <c r="D28" s="291">
        <v>92</v>
      </c>
      <c r="E28" s="291">
        <v>92</v>
      </c>
      <c r="F28" s="312"/>
      <c r="G28" s="298"/>
      <c r="H28" s="18"/>
      <c r="I28" s="18"/>
      <c r="J28" s="18"/>
      <c r="K28" s="18"/>
      <c r="L28" s="18"/>
      <c r="M28" s="18"/>
      <c r="N28" s="18"/>
      <c r="O28" s="18"/>
    </row>
    <row r="29" spans="1:15" ht="15.75">
      <c r="A29" s="266">
        <v>6</v>
      </c>
      <c r="B29" s="272" t="s">
        <v>45</v>
      </c>
      <c r="C29" s="266" t="s">
        <v>7</v>
      </c>
      <c r="D29" s="283">
        <v>100</v>
      </c>
      <c r="E29" s="283">
        <v>100</v>
      </c>
      <c r="F29" s="298"/>
      <c r="G29" s="298"/>
      <c r="H29" s="18"/>
      <c r="I29" s="18"/>
      <c r="J29" s="18"/>
      <c r="K29" s="18"/>
      <c r="L29" s="18"/>
      <c r="M29" s="18"/>
      <c r="N29" s="18"/>
      <c r="O29" s="18"/>
    </row>
    <row r="30" spans="1:15" ht="15.75">
      <c r="A30" s="266">
        <v>7</v>
      </c>
      <c r="B30" s="272" t="s">
        <v>311</v>
      </c>
      <c r="C30" s="266"/>
      <c r="D30" s="291"/>
      <c r="E30" s="291"/>
      <c r="F30" s="312"/>
      <c r="G30" s="312"/>
      <c r="H30" s="18"/>
      <c r="I30" s="18"/>
      <c r="J30" s="18"/>
      <c r="K30" s="18"/>
      <c r="L30" s="18"/>
      <c r="M30" s="18"/>
      <c r="N30" s="18"/>
      <c r="O30" s="18"/>
    </row>
    <row r="31" spans="1:15" ht="15.75">
      <c r="A31" s="266">
        <v>8</v>
      </c>
      <c r="B31" s="272" t="s">
        <v>312</v>
      </c>
      <c r="C31" s="266" t="s">
        <v>7</v>
      </c>
      <c r="D31" s="291">
        <v>96</v>
      </c>
      <c r="E31" s="291">
        <v>96</v>
      </c>
      <c r="F31" s="312"/>
      <c r="G31" s="312"/>
      <c r="H31" s="18"/>
      <c r="I31" s="18"/>
      <c r="J31" s="18"/>
      <c r="K31" s="18"/>
      <c r="L31" s="18"/>
      <c r="M31" s="18"/>
      <c r="N31" s="18"/>
      <c r="O31" s="18"/>
    </row>
  </sheetData>
  <sheetProtection/>
  <mergeCells count="10">
    <mergeCell ref="O5:O6"/>
    <mergeCell ref="A2:O2"/>
    <mergeCell ref="A3:O3"/>
    <mergeCell ref="G5:N5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R99" sqref="R99"/>
    </sheetView>
  </sheetViews>
  <sheetFormatPr defaultColWidth="9.00390625" defaultRowHeight="15.75"/>
  <cols>
    <col min="1" max="1" width="3.875" style="11" customWidth="1"/>
    <col min="2" max="2" width="46.125" style="0" customWidth="1"/>
    <col min="3" max="3" width="9.50390625" style="0" customWidth="1"/>
    <col min="4" max="4" width="9.00390625" style="0" customWidth="1"/>
    <col min="5" max="5" width="8.00390625" style="0" customWidth="1"/>
    <col min="6" max="6" width="7.00390625" style="0" hidden="1" customWidth="1"/>
    <col min="7" max="14" width="6.75390625" style="0" hidden="1" customWidth="1"/>
  </cols>
  <sheetData>
    <row r="1" ht="15.75">
      <c r="O1" s="29" t="s">
        <v>60</v>
      </c>
    </row>
    <row r="2" spans="1:15" ht="15.75" customHeight="1">
      <c r="A2" s="366" t="s">
        <v>557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5.75" customHeight="1">
      <c r="A3" s="367" t="str">
        <f>NN!A3</f>
        <v>(Kèm theo Quyết định số        /QĐ-UBND ngày     /12/2020 của UBND phường Quyết Tiến)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5" spans="1:15" ht="15.75" customHeight="1">
      <c r="A5" s="373" t="s">
        <v>0</v>
      </c>
      <c r="B5" s="373" t="s">
        <v>1</v>
      </c>
      <c r="C5" s="373" t="s">
        <v>2</v>
      </c>
      <c r="D5" s="362" t="str">
        <f>NN!D5</f>
        <v>UBND Thành phố giao</v>
      </c>
      <c r="E5" s="362" t="str">
        <f>NN!E5</f>
        <v>HĐND Phường giao</v>
      </c>
      <c r="F5" s="362" t="s">
        <v>47</v>
      </c>
      <c r="G5" s="365" t="s">
        <v>48</v>
      </c>
      <c r="H5" s="365"/>
      <c r="I5" s="365"/>
      <c r="J5" s="365"/>
      <c r="K5" s="365"/>
      <c r="L5" s="365"/>
      <c r="M5" s="365"/>
      <c r="N5" s="365"/>
      <c r="O5" s="362" t="s">
        <v>550</v>
      </c>
    </row>
    <row r="6" spans="1:15" ht="48" customHeight="1">
      <c r="A6" s="373"/>
      <c r="B6" s="373"/>
      <c r="C6" s="373"/>
      <c r="D6" s="362"/>
      <c r="E6" s="362"/>
      <c r="F6" s="362"/>
      <c r="G6" s="27" t="s">
        <v>49</v>
      </c>
      <c r="H6" s="27" t="s">
        <v>50</v>
      </c>
      <c r="I6" s="27" t="s">
        <v>51</v>
      </c>
      <c r="J6" s="27" t="s">
        <v>52</v>
      </c>
      <c r="K6" s="27" t="s">
        <v>53</v>
      </c>
      <c r="L6" s="28" t="s">
        <v>54</v>
      </c>
      <c r="M6" s="27" t="s">
        <v>55</v>
      </c>
      <c r="N6" s="28" t="s">
        <v>56</v>
      </c>
      <c r="O6" s="362"/>
    </row>
    <row r="7" spans="1:15" s="4" customFormat="1" ht="15.75">
      <c r="A7" s="264" t="s">
        <v>6</v>
      </c>
      <c r="B7" s="265" t="s">
        <v>313</v>
      </c>
      <c r="C7" s="264"/>
      <c r="D7" s="323"/>
      <c r="E7" s="327"/>
      <c r="F7" s="328"/>
      <c r="G7" s="329"/>
      <c r="H7" s="330"/>
      <c r="I7" s="331"/>
      <c r="J7" s="328"/>
      <c r="K7" s="328"/>
      <c r="L7" s="329"/>
      <c r="M7" s="330"/>
      <c r="N7" s="331"/>
      <c r="O7" s="134"/>
    </row>
    <row r="8" spans="1:15" s="4" customFormat="1" ht="15.75">
      <c r="A8" s="264">
        <v>1</v>
      </c>
      <c r="B8" s="332" t="s">
        <v>314</v>
      </c>
      <c r="C8" s="266" t="s">
        <v>28</v>
      </c>
      <c r="D8" s="283">
        <v>1090</v>
      </c>
      <c r="E8" s="283">
        <v>1090</v>
      </c>
      <c r="F8" s="328"/>
      <c r="G8" s="329"/>
      <c r="H8" s="330"/>
      <c r="I8" s="331"/>
      <c r="J8" s="328"/>
      <c r="K8" s="328"/>
      <c r="L8" s="329"/>
      <c r="M8" s="330"/>
      <c r="N8" s="331"/>
      <c r="O8" s="134"/>
    </row>
    <row r="9" spans="1:15" s="4" customFormat="1" ht="15.75">
      <c r="A9" s="266" t="s">
        <v>315</v>
      </c>
      <c r="B9" s="272" t="s">
        <v>316</v>
      </c>
      <c r="C9" s="266" t="s">
        <v>28</v>
      </c>
      <c r="D9" s="283">
        <v>487</v>
      </c>
      <c r="E9" s="283">
        <v>487</v>
      </c>
      <c r="F9" s="255"/>
      <c r="G9" s="329"/>
      <c r="H9" s="300"/>
      <c r="I9" s="331"/>
      <c r="J9" s="255"/>
      <c r="K9" s="255"/>
      <c r="L9" s="329"/>
      <c r="M9" s="300"/>
      <c r="N9" s="331"/>
      <c r="O9" s="134"/>
    </row>
    <row r="10" spans="1:15" s="4" customFormat="1" ht="15.75">
      <c r="A10" s="266"/>
      <c r="B10" s="272" t="s">
        <v>317</v>
      </c>
      <c r="C10" s="266" t="s">
        <v>318</v>
      </c>
      <c r="D10" s="333">
        <v>119</v>
      </c>
      <c r="E10" s="333">
        <v>119</v>
      </c>
      <c r="F10" s="255"/>
      <c r="G10" s="329"/>
      <c r="H10" s="300"/>
      <c r="I10" s="331"/>
      <c r="J10" s="255"/>
      <c r="K10" s="255"/>
      <c r="L10" s="329"/>
      <c r="M10" s="300"/>
      <c r="N10" s="331"/>
      <c r="O10" s="134"/>
    </row>
    <row r="11" spans="1:15" s="7" customFormat="1" ht="15.75">
      <c r="A11" s="266"/>
      <c r="B11" s="272" t="s">
        <v>319</v>
      </c>
      <c r="C11" s="266" t="s">
        <v>320</v>
      </c>
      <c r="D11" s="333">
        <v>368</v>
      </c>
      <c r="E11" s="333">
        <v>368</v>
      </c>
      <c r="F11" s="255"/>
      <c r="G11" s="328"/>
      <c r="H11" s="300"/>
      <c r="I11" s="334"/>
      <c r="J11" s="255"/>
      <c r="K11" s="255"/>
      <c r="L11" s="328"/>
      <c r="M11" s="300"/>
      <c r="N11" s="334"/>
      <c r="O11" s="335"/>
    </row>
    <row r="12" spans="1:15" s="4" customFormat="1" ht="15.75" hidden="1">
      <c r="A12" s="266"/>
      <c r="B12" s="285" t="s">
        <v>321</v>
      </c>
      <c r="C12" s="266" t="s">
        <v>322</v>
      </c>
      <c r="D12" s="333">
        <v>100</v>
      </c>
      <c r="E12" s="333">
        <v>100</v>
      </c>
      <c r="F12" s="255"/>
      <c r="G12" s="329"/>
      <c r="H12" s="300"/>
      <c r="I12" s="331"/>
      <c r="J12" s="255"/>
      <c r="K12" s="255"/>
      <c r="L12" s="329"/>
      <c r="M12" s="300"/>
      <c r="N12" s="331"/>
      <c r="O12" s="134"/>
    </row>
    <row r="13" spans="1:15" s="6" customFormat="1" ht="15.75" hidden="1">
      <c r="A13" s="266"/>
      <c r="B13" s="285" t="s">
        <v>323</v>
      </c>
      <c r="C13" s="266" t="s">
        <v>7</v>
      </c>
      <c r="D13" s="333">
        <v>41</v>
      </c>
      <c r="E13" s="333">
        <v>41</v>
      </c>
      <c r="F13" s="328"/>
      <c r="G13" s="329"/>
      <c r="H13" s="336"/>
      <c r="I13" s="324"/>
      <c r="J13" s="328"/>
      <c r="K13" s="328"/>
      <c r="L13" s="329"/>
      <c r="M13" s="336"/>
      <c r="N13" s="324"/>
      <c r="O13" s="180"/>
    </row>
    <row r="14" spans="1:15" s="4" customFormat="1" ht="15.75">
      <c r="A14" s="266" t="s">
        <v>324</v>
      </c>
      <c r="B14" s="272" t="s">
        <v>325</v>
      </c>
      <c r="C14" s="266" t="s">
        <v>326</v>
      </c>
      <c r="D14" s="283">
        <v>903</v>
      </c>
      <c r="E14" s="283">
        <v>903</v>
      </c>
      <c r="F14" s="255"/>
      <c r="G14" s="329"/>
      <c r="H14" s="300"/>
      <c r="I14" s="331"/>
      <c r="J14" s="255"/>
      <c r="K14" s="255"/>
      <c r="L14" s="329"/>
      <c r="M14" s="300"/>
      <c r="N14" s="331"/>
      <c r="O14" s="134"/>
    </row>
    <row r="15" spans="1:15" s="4" customFormat="1" ht="15.75">
      <c r="A15" s="266"/>
      <c r="B15" s="285" t="s">
        <v>327</v>
      </c>
      <c r="C15" s="266" t="s">
        <v>328</v>
      </c>
      <c r="D15" s="283"/>
      <c r="E15" s="283"/>
      <c r="F15" s="259"/>
      <c r="G15" s="329"/>
      <c r="H15" s="300"/>
      <c r="I15" s="331"/>
      <c r="J15" s="259"/>
      <c r="K15" s="259"/>
      <c r="L15" s="329"/>
      <c r="M15" s="300"/>
      <c r="N15" s="331"/>
      <c r="O15" s="134"/>
    </row>
    <row r="16" spans="1:15" s="6" customFormat="1" ht="15.75">
      <c r="A16" s="266"/>
      <c r="B16" s="272" t="s">
        <v>329</v>
      </c>
      <c r="C16" s="266" t="s">
        <v>328</v>
      </c>
      <c r="D16" s="283"/>
      <c r="E16" s="283"/>
      <c r="F16" s="255"/>
      <c r="G16" s="329"/>
      <c r="H16" s="300"/>
      <c r="I16" s="324"/>
      <c r="J16" s="255"/>
      <c r="K16" s="255"/>
      <c r="L16" s="329"/>
      <c r="M16" s="300"/>
      <c r="N16" s="324"/>
      <c r="O16" s="180"/>
    </row>
    <row r="17" spans="1:15" s="4" customFormat="1" ht="15.75">
      <c r="A17" s="266"/>
      <c r="B17" s="272" t="s">
        <v>330</v>
      </c>
      <c r="C17" s="266" t="s">
        <v>320</v>
      </c>
      <c r="D17" s="333">
        <v>603</v>
      </c>
      <c r="E17" s="333">
        <v>603</v>
      </c>
      <c r="F17" s="255"/>
      <c r="G17" s="329"/>
      <c r="H17" s="300"/>
      <c r="I17" s="331"/>
      <c r="J17" s="255"/>
      <c r="K17" s="255"/>
      <c r="L17" s="329"/>
      <c r="M17" s="300"/>
      <c r="N17" s="331"/>
      <c r="O17" s="134"/>
    </row>
    <row r="18" spans="1:15" s="4" customFormat="1" ht="15.75">
      <c r="A18" s="266"/>
      <c r="B18" s="272" t="s">
        <v>331</v>
      </c>
      <c r="C18" s="266" t="s">
        <v>320</v>
      </c>
      <c r="D18" s="333">
        <v>300</v>
      </c>
      <c r="E18" s="333">
        <v>300</v>
      </c>
      <c r="F18" s="255"/>
      <c r="G18" s="328"/>
      <c r="H18" s="337"/>
      <c r="I18" s="331"/>
      <c r="J18" s="255"/>
      <c r="K18" s="255"/>
      <c r="L18" s="328"/>
      <c r="M18" s="337"/>
      <c r="N18" s="331"/>
      <c r="O18" s="134"/>
    </row>
    <row r="19" spans="1:15" s="12" customFormat="1" ht="15.75">
      <c r="A19" s="266"/>
      <c r="B19" s="272" t="s">
        <v>332</v>
      </c>
      <c r="C19" s="266" t="s">
        <v>320</v>
      </c>
      <c r="D19" s="291"/>
      <c r="E19" s="291"/>
      <c r="F19" s="254"/>
      <c r="G19" s="328"/>
      <c r="H19" s="338"/>
      <c r="I19" s="339"/>
      <c r="J19" s="254"/>
      <c r="K19" s="254"/>
      <c r="L19" s="328"/>
      <c r="M19" s="338"/>
      <c r="N19" s="339"/>
      <c r="O19" s="340"/>
    </row>
    <row r="20" spans="1:15" s="4" customFormat="1" ht="15.75" hidden="1">
      <c r="A20" s="266" t="s">
        <v>333</v>
      </c>
      <c r="B20" s="272" t="s">
        <v>334</v>
      </c>
      <c r="C20" s="266" t="s">
        <v>326</v>
      </c>
      <c r="D20" s="291"/>
      <c r="E20" s="291"/>
      <c r="F20" s="255"/>
      <c r="G20" s="328"/>
      <c r="H20" s="300"/>
      <c r="I20" s="331"/>
      <c r="J20" s="255"/>
      <c r="K20" s="255"/>
      <c r="L20" s="328"/>
      <c r="M20" s="300"/>
      <c r="N20" s="331"/>
      <c r="O20" s="134"/>
    </row>
    <row r="21" spans="1:15" s="20" customFormat="1" ht="15.75" hidden="1">
      <c r="A21" s="266"/>
      <c r="B21" s="272" t="s">
        <v>335</v>
      </c>
      <c r="C21" s="266" t="s">
        <v>320</v>
      </c>
      <c r="D21" s="291"/>
      <c r="E21" s="291"/>
      <c r="F21" s="341"/>
      <c r="G21" s="328"/>
      <c r="H21" s="342"/>
      <c r="I21" s="343"/>
      <c r="J21" s="341"/>
      <c r="K21" s="341"/>
      <c r="L21" s="328"/>
      <c r="M21" s="342"/>
      <c r="N21" s="343"/>
      <c r="O21" s="344"/>
    </row>
    <row r="22" spans="1:15" s="20" customFormat="1" ht="30.75" customHeight="1" hidden="1">
      <c r="A22" s="266"/>
      <c r="B22" s="272" t="s">
        <v>336</v>
      </c>
      <c r="C22" s="266" t="s">
        <v>320</v>
      </c>
      <c r="D22" s="291"/>
      <c r="E22" s="291"/>
      <c r="F22" s="254"/>
      <c r="G22" s="345"/>
      <c r="H22" s="338"/>
      <c r="I22" s="343"/>
      <c r="J22" s="254"/>
      <c r="K22" s="254"/>
      <c r="L22" s="345"/>
      <c r="M22" s="338"/>
      <c r="N22" s="343"/>
      <c r="O22" s="344"/>
    </row>
    <row r="23" spans="1:15" s="20" customFormat="1" ht="30.75" customHeight="1" hidden="1">
      <c r="A23" s="266"/>
      <c r="B23" s="272" t="s">
        <v>337</v>
      </c>
      <c r="C23" s="266" t="s">
        <v>320</v>
      </c>
      <c r="D23" s="291"/>
      <c r="E23" s="291"/>
      <c r="F23" s="254"/>
      <c r="G23" s="345"/>
      <c r="H23" s="338"/>
      <c r="I23" s="343"/>
      <c r="J23" s="254"/>
      <c r="K23" s="254"/>
      <c r="L23" s="345"/>
      <c r="M23" s="338"/>
      <c r="N23" s="343"/>
      <c r="O23" s="344"/>
    </row>
    <row r="24" spans="1:15" s="4" customFormat="1" ht="17.25" customHeight="1">
      <c r="A24" s="264">
        <v>2</v>
      </c>
      <c r="B24" s="265" t="s">
        <v>338</v>
      </c>
      <c r="C24" s="266" t="s">
        <v>22</v>
      </c>
      <c r="D24" s="283">
        <v>220</v>
      </c>
      <c r="E24" s="283">
        <v>220</v>
      </c>
      <c r="F24" s="255"/>
      <c r="G24" s="328"/>
      <c r="H24" s="300"/>
      <c r="I24" s="331"/>
      <c r="J24" s="255"/>
      <c r="K24" s="255"/>
      <c r="L24" s="328"/>
      <c r="M24" s="300"/>
      <c r="N24" s="331"/>
      <c r="O24" s="134"/>
    </row>
    <row r="25" spans="1:15" s="4" customFormat="1" ht="15.75" customHeight="1">
      <c r="A25" s="266"/>
      <c r="B25" s="272" t="s">
        <v>339</v>
      </c>
      <c r="C25" s="266"/>
      <c r="D25" s="291"/>
      <c r="E25" s="291"/>
      <c r="F25" s="255"/>
      <c r="G25" s="328"/>
      <c r="H25" s="300"/>
      <c r="I25" s="331"/>
      <c r="J25" s="255"/>
      <c r="K25" s="255"/>
      <c r="L25" s="328"/>
      <c r="M25" s="300"/>
      <c r="N25" s="331"/>
      <c r="O25" s="134"/>
    </row>
    <row r="26" spans="1:15" s="4" customFormat="1" ht="15.75" customHeight="1">
      <c r="A26" s="266"/>
      <c r="B26" s="272" t="s">
        <v>340</v>
      </c>
      <c r="C26" s="266" t="s">
        <v>5</v>
      </c>
      <c r="D26" s="346">
        <v>95</v>
      </c>
      <c r="E26" s="346">
        <v>95</v>
      </c>
      <c r="F26" s="259"/>
      <c r="G26" s="328"/>
      <c r="H26" s="300"/>
      <c r="I26" s="331"/>
      <c r="J26" s="259"/>
      <c r="K26" s="259"/>
      <c r="L26" s="328"/>
      <c r="M26" s="300"/>
      <c r="N26" s="331"/>
      <c r="O26" s="134"/>
    </row>
    <row r="27" spans="1:15" s="4" customFormat="1" ht="15.75" customHeight="1">
      <c r="A27" s="266"/>
      <c r="B27" s="272" t="s">
        <v>341</v>
      </c>
      <c r="C27" s="266" t="s">
        <v>5</v>
      </c>
      <c r="D27" s="346">
        <v>125</v>
      </c>
      <c r="E27" s="346">
        <v>125</v>
      </c>
      <c r="F27" s="255"/>
      <c r="G27" s="328"/>
      <c r="H27" s="300"/>
      <c r="I27" s="331"/>
      <c r="J27" s="255"/>
      <c r="K27" s="255"/>
      <c r="L27" s="328"/>
      <c r="M27" s="300"/>
      <c r="N27" s="331"/>
      <c r="O27" s="134"/>
    </row>
    <row r="28" spans="1:15" s="4" customFormat="1" ht="15.75" customHeight="1">
      <c r="A28" s="266"/>
      <c r="B28" s="272" t="s">
        <v>342</v>
      </c>
      <c r="C28" s="266" t="s">
        <v>5</v>
      </c>
      <c r="D28" s="346">
        <v>0</v>
      </c>
      <c r="E28" s="346">
        <v>0</v>
      </c>
      <c r="F28" s="255"/>
      <c r="G28" s="329"/>
      <c r="H28" s="300"/>
      <c r="I28" s="331"/>
      <c r="J28" s="255"/>
      <c r="K28" s="255"/>
      <c r="L28" s="329"/>
      <c r="M28" s="300"/>
      <c r="N28" s="331"/>
      <c r="O28" s="134"/>
    </row>
    <row r="29" spans="1:15" s="4" customFormat="1" ht="15.75" customHeight="1">
      <c r="A29" s="266"/>
      <c r="B29" s="272" t="s">
        <v>343</v>
      </c>
      <c r="C29" s="266" t="s">
        <v>5</v>
      </c>
      <c r="D29" s="291"/>
      <c r="E29" s="291"/>
      <c r="F29" s="255"/>
      <c r="G29" s="328"/>
      <c r="H29" s="300"/>
      <c r="I29" s="331"/>
      <c r="J29" s="255"/>
      <c r="K29" s="255"/>
      <c r="L29" s="328"/>
      <c r="M29" s="300"/>
      <c r="N29" s="331"/>
      <c r="O29" s="134"/>
    </row>
    <row r="30" spans="1:15" s="6" customFormat="1" ht="15.75" customHeight="1">
      <c r="A30" s="264">
        <v>3</v>
      </c>
      <c r="B30" s="265" t="s">
        <v>344</v>
      </c>
      <c r="C30" s="266"/>
      <c r="D30" s="291"/>
      <c r="E30" s="291"/>
      <c r="F30" s="255"/>
      <c r="G30" s="328"/>
      <c r="H30" s="300"/>
      <c r="I30" s="324"/>
      <c r="J30" s="255"/>
      <c r="K30" s="255"/>
      <c r="L30" s="328"/>
      <c r="M30" s="300"/>
      <c r="N30" s="324"/>
      <c r="O30" s="180"/>
    </row>
    <row r="31" spans="1:15" s="4" customFormat="1" ht="15.75" customHeight="1">
      <c r="A31" s="266"/>
      <c r="B31" s="285" t="s">
        <v>345</v>
      </c>
      <c r="C31" s="266" t="s">
        <v>7</v>
      </c>
      <c r="D31" s="346">
        <v>100</v>
      </c>
      <c r="E31" s="346">
        <v>100</v>
      </c>
      <c r="F31" s="255"/>
      <c r="G31" s="328"/>
      <c r="H31" s="300"/>
      <c r="I31" s="331"/>
      <c r="J31" s="255"/>
      <c r="K31" s="255"/>
      <c r="L31" s="328"/>
      <c r="M31" s="300"/>
      <c r="N31" s="331"/>
      <c r="O31" s="134"/>
    </row>
    <row r="32" spans="1:15" s="4" customFormat="1" ht="15.75" customHeight="1">
      <c r="A32" s="266"/>
      <c r="B32" s="272" t="s">
        <v>346</v>
      </c>
      <c r="C32" s="266" t="s">
        <v>7</v>
      </c>
      <c r="D32" s="346">
        <v>100</v>
      </c>
      <c r="E32" s="346">
        <v>100</v>
      </c>
      <c r="F32" s="255"/>
      <c r="G32" s="328"/>
      <c r="H32" s="255"/>
      <c r="I32" s="331"/>
      <c r="J32" s="255"/>
      <c r="K32" s="255"/>
      <c r="L32" s="328"/>
      <c r="M32" s="255"/>
      <c r="N32" s="331"/>
      <c r="O32" s="134"/>
    </row>
    <row r="33" spans="1:15" s="4" customFormat="1" ht="15.75" customHeight="1">
      <c r="A33" s="266"/>
      <c r="B33" s="272" t="s">
        <v>347</v>
      </c>
      <c r="C33" s="266" t="s">
        <v>7</v>
      </c>
      <c r="D33" s="347">
        <v>95</v>
      </c>
      <c r="E33" s="347">
        <v>95</v>
      </c>
      <c r="F33" s="255"/>
      <c r="G33" s="328"/>
      <c r="H33" s="255"/>
      <c r="I33" s="331"/>
      <c r="J33" s="255"/>
      <c r="K33" s="255"/>
      <c r="L33" s="328"/>
      <c r="M33" s="255"/>
      <c r="N33" s="331"/>
      <c r="O33" s="134"/>
    </row>
    <row r="34" spans="1:15" s="6" customFormat="1" ht="15.75">
      <c r="A34" s="266"/>
      <c r="B34" s="272" t="s">
        <v>348</v>
      </c>
      <c r="C34" s="266" t="s">
        <v>7</v>
      </c>
      <c r="D34" s="291"/>
      <c r="E34" s="291"/>
      <c r="F34" s="255"/>
      <c r="G34" s="328"/>
      <c r="H34" s="255"/>
      <c r="I34" s="324"/>
      <c r="J34" s="255"/>
      <c r="K34" s="255"/>
      <c r="L34" s="328"/>
      <c r="M34" s="255"/>
      <c r="N34" s="324"/>
      <c r="O34" s="180"/>
    </row>
    <row r="35" spans="1:15" s="4" customFormat="1" ht="15.75" customHeight="1">
      <c r="A35" s="264">
        <v>4</v>
      </c>
      <c r="B35" s="332" t="s">
        <v>349</v>
      </c>
      <c r="C35" s="266" t="s">
        <v>326</v>
      </c>
      <c r="D35" s="291"/>
      <c r="E35" s="291"/>
      <c r="F35" s="255"/>
      <c r="G35" s="328"/>
      <c r="H35" s="255"/>
      <c r="I35" s="331"/>
      <c r="J35" s="255"/>
      <c r="K35" s="255"/>
      <c r="L35" s="328"/>
      <c r="M35" s="255"/>
      <c r="N35" s="331"/>
      <c r="O35" s="134"/>
    </row>
    <row r="36" spans="1:15" s="4" customFormat="1" ht="15.75" customHeight="1">
      <c r="A36" s="264">
        <v>5</v>
      </c>
      <c r="B36" s="265" t="s">
        <v>30</v>
      </c>
      <c r="C36" s="266"/>
      <c r="D36" s="291"/>
      <c r="E36" s="291"/>
      <c r="F36" s="255"/>
      <c r="G36" s="328"/>
      <c r="H36" s="255"/>
      <c r="I36" s="331"/>
      <c r="J36" s="255"/>
      <c r="K36" s="255"/>
      <c r="L36" s="328"/>
      <c r="M36" s="255"/>
      <c r="N36" s="331"/>
      <c r="O36" s="134"/>
    </row>
    <row r="37" spans="1:15" s="4" customFormat="1" ht="15.75" customHeight="1">
      <c r="A37" s="266" t="s">
        <v>350</v>
      </c>
      <c r="B37" s="285" t="s">
        <v>351</v>
      </c>
      <c r="C37" s="146" t="s">
        <v>352</v>
      </c>
      <c r="D37" s="333">
        <v>1</v>
      </c>
      <c r="E37" s="333">
        <v>1</v>
      </c>
      <c r="F37" s="255"/>
      <c r="G37" s="328"/>
      <c r="H37" s="255"/>
      <c r="I37" s="331"/>
      <c r="J37" s="255"/>
      <c r="K37" s="255"/>
      <c r="L37" s="328"/>
      <c r="M37" s="255"/>
      <c r="N37" s="331"/>
      <c r="O37" s="134"/>
    </row>
    <row r="38" spans="1:15" s="4" customFormat="1" ht="15.75" customHeight="1">
      <c r="A38" s="309"/>
      <c r="B38" s="310" t="s">
        <v>353</v>
      </c>
      <c r="C38" s="129"/>
      <c r="D38" s="333"/>
      <c r="E38" s="333"/>
      <c r="F38" s="255"/>
      <c r="G38" s="328"/>
      <c r="H38" s="255"/>
      <c r="I38" s="331"/>
      <c r="J38" s="255"/>
      <c r="K38" s="255"/>
      <c r="L38" s="328"/>
      <c r="M38" s="255"/>
      <c r="N38" s="331"/>
      <c r="O38" s="134"/>
    </row>
    <row r="39" spans="1:15" s="6" customFormat="1" ht="15.75">
      <c r="A39" s="309"/>
      <c r="B39" s="310" t="s">
        <v>354</v>
      </c>
      <c r="C39" s="129" t="s">
        <v>352</v>
      </c>
      <c r="D39" s="348"/>
      <c r="E39" s="348"/>
      <c r="F39" s="255"/>
      <c r="G39" s="328"/>
      <c r="H39" s="255"/>
      <c r="I39" s="324"/>
      <c r="J39" s="255"/>
      <c r="K39" s="255"/>
      <c r="L39" s="328"/>
      <c r="M39" s="255"/>
      <c r="N39" s="324"/>
      <c r="O39" s="180"/>
    </row>
    <row r="40" spans="1:15" s="4" customFormat="1" ht="15.75">
      <c r="A40" s="309"/>
      <c r="B40" s="310" t="s">
        <v>355</v>
      </c>
      <c r="C40" s="129" t="s">
        <v>352</v>
      </c>
      <c r="D40" s="348">
        <v>1</v>
      </c>
      <c r="E40" s="348">
        <v>1</v>
      </c>
      <c r="F40" s="134"/>
      <c r="G40" s="328"/>
      <c r="H40" s="255"/>
      <c r="I40" s="331"/>
      <c r="J40" s="134"/>
      <c r="K40" s="134"/>
      <c r="L40" s="328"/>
      <c r="M40" s="255"/>
      <c r="N40" s="331"/>
      <c r="O40" s="134"/>
    </row>
    <row r="41" spans="1:15" s="4" customFormat="1" ht="15.75" customHeight="1">
      <c r="A41" s="309"/>
      <c r="B41" s="310" t="s">
        <v>356</v>
      </c>
      <c r="C41" s="129" t="s">
        <v>352</v>
      </c>
      <c r="D41" s="348"/>
      <c r="E41" s="348"/>
      <c r="F41" s="259"/>
      <c r="G41" s="328"/>
      <c r="H41" s="300"/>
      <c r="I41" s="331"/>
      <c r="J41" s="259"/>
      <c r="K41" s="259"/>
      <c r="L41" s="328"/>
      <c r="M41" s="300"/>
      <c r="N41" s="331"/>
      <c r="O41" s="134"/>
    </row>
    <row r="42" spans="1:15" s="4" customFormat="1" ht="15.75" customHeight="1">
      <c r="A42" s="309"/>
      <c r="B42" s="310" t="s">
        <v>357</v>
      </c>
      <c r="C42" s="129" t="s">
        <v>352</v>
      </c>
      <c r="D42" s="348"/>
      <c r="E42" s="348"/>
      <c r="F42" s="255"/>
      <c r="G42" s="328"/>
      <c r="H42" s="255"/>
      <c r="I42" s="331"/>
      <c r="J42" s="255"/>
      <c r="K42" s="255"/>
      <c r="L42" s="328"/>
      <c r="M42" s="255"/>
      <c r="N42" s="331"/>
      <c r="O42" s="134"/>
    </row>
    <row r="43" spans="1:15" s="4" customFormat="1" ht="15.75" customHeight="1" hidden="1">
      <c r="A43" s="309" t="s">
        <v>358</v>
      </c>
      <c r="B43" s="310" t="s">
        <v>359</v>
      </c>
      <c r="C43" s="129" t="s">
        <v>326</v>
      </c>
      <c r="D43" s="349">
        <v>1</v>
      </c>
      <c r="E43" s="349">
        <v>1</v>
      </c>
      <c r="F43" s="255"/>
      <c r="G43" s="328"/>
      <c r="H43" s="300"/>
      <c r="I43" s="331"/>
      <c r="J43" s="255"/>
      <c r="K43" s="255"/>
      <c r="L43" s="328"/>
      <c r="M43" s="300"/>
      <c r="N43" s="331"/>
      <c r="O43" s="134"/>
    </row>
    <row r="44" spans="1:15" s="4" customFormat="1" ht="15.75" hidden="1">
      <c r="A44" s="266" t="s">
        <v>360</v>
      </c>
      <c r="B44" s="272" t="s">
        <v>161</v>
      </c>
      <c r="C44" s="266" t="s">
        <v>7</v>
      </c>
      <c r="D44" s="349">
        <v>1</v>
      </c>
      <c r="E44" s="349">
        <v>1</v>
      </c>
      <c r="F44" s="255"/>
      <c r="G44" s="328"/>
      <c r="H44" s="255"/>
      <c r="I44" s="331"/>
      <c r="J44" s="255"/>
      <c r="K44" s="255"/>
      <c r="L44" s="328"/>
      <c r="M44" s="255"/>
      <c r="N44" s="331"/>
      <c r="O44" s="134"/>
    </row>
    <row r="45" spans="1:15" s="6" customFormat="1" ht="15.75">
      <c r="A45" s="264">
        <v>6</v>
      </c>
      <c r="B45" s="265" t="s">
        <v>361</v>
      </c>
      <c r="C45" s="266" t="s">
        <v>24</v>
      </c>
      <c r="D45" s="283">
        <v>99</v>
      </c>
      <c r="E45" s="283">
        <v>99</v>
      </c>
      <c r="F45" s="255"/>
      <c r="G45" s="328"/>
      <c r="H45" s="255"/>
      <c r="I45" s="324"/>
      <c r="J45" s="255"/>
      <c r="K45" s="255"/>
      <c r="L45" s="328"/>
      <c r="M45" s="255"/>
      <c r="N45" s="324"/>
      <c r="O45" s="180"/>
    </row>
    <row r="46" spans="1:15" s="4" customFormat="1" ht="15.75">
      <c r="A46" s="266"/>
      <c r="B46" s="272" t="s">
        <v>362</v>
      </c>
      <c r="C46" s="266" t="s">
        <v>7</v>
      </c>
      <c r="D46" s="299">
        <v>100</v>
      </c>
      <c r="E46" s="299">
        <v>100</v>
      </c>
      <c r="F46" s="255"/>
      <c r="G46" s="328"/>
      <c r="H46" s="255"/>
      <c r="I46" s="331"/>
      <c r="J46" s="255"/>
      <c r="K46" s="255"/>
      <c r="L46" s="328"/>
      <c r="M46" s="255"/>
      <c r="N46" s="331"/>
      <c r="O46" s="134"/>
    </row>
    <row r="47" spans="1:15" s="4" customFormat="1" ht="15.75">
      <c r="A47" s="266"/>
      <c r="B47" s="350" t="s">
        <v>363</v>
      </c>
      <c r="C47" s="266" t="s">
        <v>24</v>
      </c>
      <c r="D47" s="351">
        <v>40</v>
      </c>
      <c r="E47" s="351">
        <v>40</v>
      </c>
      <c r="F47" s="180"/>
      <c r="G47" s="328"/>
      <c r="H47" s="255"/>
      <c r="I47" s="331"/>
      <c r="J47" s="180"/>
      <c r="K47" s="180"/>
      <c r="L47" s="328"/>
      <c r="M47" s="255"/>
      <c r="N47" s="331"/>
      <c r="O47" s="134"/>
    </row>
    <row r="48" spans="1:15" s="4" customFormat="1" ht="15.75" hidden="1">
      <c r="A48" s="266"/>
      <c r="B48" s="285" t="s">
        <v>364</v>
      </c>
      <c r="C48" s="266" t="s">
        <v>24</v>
      </c>
      <c r="D48" s="346"/>
      <c r="E48" s="346"/>
      <c r="F48" s="255"/>
      <c r="G48" s="328"/>
      <c r="H48" s="255"/>
      <c r="I48" s="331"/>
      <c r="J48" s="255"/>
      <c r="K48" s="255"/>
      <c r="L48" s="328"/>
      <c r="M48" s="255"/>
      <c r="N48" s="331"/>
      <c r="O48" s="134"/>
    </row>
    <row r="49" spans="1:15" s="4" customFormat="1" ht="15.75">
      <c r="A49" s="266"/>
      <c r="B49" s="272" t="s">
        <v>362</v>
      </c>
      <c r="C49" s="266" t="s">
        <v>7</v>
      </c>
      <c r="D49" s="346">
        <v>100</v>
      </c>
      <c r="E49" s="346">
        <v>100</v>
      </c>
      <c r="F49" s="255"/>
      <c r="G49" s="328"/>
      <c r="H49" s="255"/>
      <c r="I49" s="331"/>
      <c r="J49" s="255"/>
      <c r="K49" s="255"/>
      <c r="L49" s="328"/>
      <c r="M49" s="255"/>
      <c r="N49" s="331"/>
      <c r="O49" s="134"/>
    </row>
    <row r="50" spans="1:15" s="4" customFormat="1" ht="15.75">
      <c r="A50" s="266"/>
      <c r="B50" s="272" t="s">
        <v>365</v>
      </c>
      <c r="C50" s="266" t="s">
        <v>24</v>
      </c>
      <c r="D50" s="346">
        <v>30</v>
      </c>
      <c r="E50" s="346">
        <v>30</v>
      </c>
      <c r="F50" s="255"/>
      <c r="G50" s="328"/>
      <c r="H50" s="255"/>
      <c r="I50" s="331"/>
      <c r="J50" s="255"/>
      <c r="K50" s="255"/>
      <c r="L50" s="328"/>
      <c r="M50" s="255"/>
      <c r="N50" s="331"/>
      <c r="O50" s="134"/>
    </row>
    <row r="51" spans="1:15" s="4" customFormat="1" ht="15.75">
      <c r="A51" s="266"/>
      <c r="B51" s="272" t="s">
        <v>362</v>
      </c>
      <c r="C51" s="266" t="s">
        <v>7</v>
      </c>
      <c r="D51" s="346">
        <v>100</v>
      </c>
      <c r="E51" s="346">
        <v>100</v>
      </c>
      <c r="F51" s="255"/>
      <c r="G51" s="255"/>
      <c r="H51" s="255"/>
      <c r="I51" s="331"/>
      <c r="J51" s="255"/>
      <c r="K51" s="255"/>
      <c r="L51" s="255"/>
      <c r="M51" s="255"/>
      <c r="N51" s="331"/>
      <c r="O51" s="134"/>
    </row>
    <row r="52" spans="1:15" s="4" customFormat="1" ht="15.75">
      <c r="A52" s="266"/>
      <c r="B52" s="272" t="s">
        <v>366</v>
      </c>
      <c r="C52" s="266" t="s">
        <v>24</v>
      </c>
      <c r="D52" s="346">
        <v>29</v>
      </c>
      <c r="E52" s="346">
        <v>29</v>
      </c>
      <c r="F52" s="255"/>
      <c r="G52" s="255"/>
      <c r="H52" s="255"/>
      <c r="I52" s="331"/>
      <c r="J52" s="255"/>
      <c r="K52" s="255"/>
      <c r="L52" s="255"/>
      <c r="M52" s="255"/>
      <c r="N52" s="331"/>
      <c r="O52" s="134"/>
    </row>
    <row r="53" spans="1:15" s="4" customFormat="1" ht="15.75">
      <c r="A53" s="309"/>
      <c r="B53" s="352" t="s">
        <v>362</v>
      </c>
      <c r="C53" s="309" t="s">
        <v>7</v>
      </c>
      <c r="D53" s="283">
        <v>100</v>
      </c>
      <c r="E53" s="283">
        <v>100</v>
      </c>
      <c r="F53" s="255"/>
      <c r="G53" s="255"/>
      <c r="H53" s="255"/>
      <c r="I53" s="331"/>
      <c r="J53" s="255"/>
      <c r="K53" s="255"/>
      <c r="L53" s="255"/>
      <c r="M53" s="255"/>
      <c r="N53" s="331"/>
      <c r="O53" s="134"/>
    </row>
    <row r="54" spans="1:15" s="2" customFormat="1" ht="15.75">
      <c r="A54" s="266"/>
      <c r="B54" s="272" t="s">
        <v>367</v>
      </c>
      <c r="C54" s="266" t="s">
        <v>24</v>
      </c>
      <c r="D54" s="291"/>
      <c r="E54" s="291"/>
      <c r="F54" s="255"/>
      <c r="G54" s="255"/>
      <c r="H54" s="255"/>
      <c r="I54" s="275"/>
      <c r="J54" s="255"/>
      <c r="K54" s="255"/>
      <c r="L54" s="255"/>
      <c r="M54" s="255"/>
      <c r="N54" s="275"/>
      <c r="O54" s="133"/>
    </row>
    <row r="55" spans="1:15" s="2" customFormat="1" ht="15.75">
      <c r="A55" s="266"/>
      <c r="B55" s="272" t="s">
        <v>362</v>
      </c>
      <c r="C55" s="266" t="s">
        <v>7</v>
      </c>
      <c r="D55" s="291"/>
      <c r="E55" s="291"/>
      <c r="F55" s="255"/>
      <c r="G55" s="255"/>
      <c r="H55" s="255"/>
      <c r="I55" s="275"/>
      <c r="J55" s="255"/>
      <c r="K55" s="255"/>
      <c r="L55" s="255"/>
      <c r="M55" s="255"/>
      <c r="N55" s="275"/>
      <c r="O55" s="133"/>
    </row>
    <row r="56" spans="1:15" ht="15.75">
      <c r="A56" s="266"/>
      <c r="B56" s="272" t="s">
        <v>368</v>
      </c>
      <c r="C56" s="266" t="s">
        <v>24</v>
      </c>
      <c r="D56" s="291"/>
      <c r="E56" s="291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.75">
      <c r="A57" s="266"/>
      <c r="B57" s="272" t="s">
        <v>362</v>
      </c>
      <c r="C57" s="266" t="s">
        <v>7</v>
      </c>
      <c r="D57" s="291"/>
      <c r="E57" s="291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.75">
      <c r="A58" s="264">
        <v>7</v>
      </c>
      <c r="B58" s="265" t="s">
        <v>369</v>
      </c>
      <c r="C58" s="266" t="s">
        <v>41</v>
      </c>
      <c r="D58" s="283">
        <v>4</v>
      </c>
      <c r="E58" s="283">
        <v>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.75">
      <c r="A59" s="266"/>
      <c r="B59" s="285" t="s">
        <v>370</v>
      </c>
      <c r="C59" s="266" t="s">
        <v>5</v>
      </c>
      <c r="D59" s="283"/>
      <c r="E59" s="283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5.75">
      <c r="A60" s="266"/>
      <c r="B60" s="272" t="s">
        <v>371</v>
      </c>
      <c r="C60" s="266" t="s">
        <v>41</v>
      </c>
      <c r="D60" s="333">
        <v>2</v>
      </c>
      <c r="E60" s="333">
        <v>2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.75">
      <c r="A61" s="266"/>
      <c r="B61" s="272" t="s">
        <v>372</v>
      </c>
      <c r="C61" s="266" t="s">
        <v>5</v>
      </c>
      <c r="D61" s="333">
        <v>1</v>
      </c>
      <c r="E61" s="333">
        <v>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.75">
      <c r="A62" s="266"/>
      <c r="B62" s="272" t="s">
        <v>373</v>
      </c>
      <c r="C62" s="266" t="s">
        <v>5</v>
      </c>
      <c r="D62" s="333"/>
      <c r="E62" s="333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.75">
      <c r="A63" s="309"/>
      <c r="B63" s="352" t="s">
        <v>374</v>
      </c>
      <c r="C63" s="309" t="s">
        <v>5</v>
      </c>
      <c r="D63" s="348">
        <v>1</v>
      </c>
      <c r="E63" s="348">
        <v>1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.75">
      <c r="A64" s="266"/>
      <c r="B64" s="285" t="s">
        <v>375</v>
      </c>
      <c r="C64" s="266" t="s">
        <v>5</v>
      </c>
      <c r="D64" s="291"/>
      <c r="E64" s="291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.75">
      <c r="A65" s="266"/>
      <c r="B65" s="272" t="s">
        <v>376</v>
      </c>
      <c r="C65" s="266" t="s">
        <v>5</v>
      </c>
      <c r="D65" s="291"/>
      <c r="E65" s="291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31.5">
      <c r="A66" s="353">
        <v>8</v>
      </c>
      <c r="B66" s="354" t="s">
        <v>377</v>
      </c>
      <c r="C66" s="309" t="s">
        <v>41</v>
      </c>
      <c r="D66" s="333">
        <f>+D67</f>
        <v>3</v>
      </c>
      <c r="E66" s="333">
        <f>+E67</f>
        <v>3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.75">
      <c r="A67" s="266"/>
      <c r="B67" s="272" t="s">
        <v>378</v>
      </c>
      <c r="C67" s="266" t="s">
        <v>41</v>
      </c>
      <c r="D67" s="333">
        <v>3</v>
      </c>
      <c r="E67" s="333">
        <v>3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.75">
      <c r="A68" s="266"/>
      <c r="B68" s="272" t="s">
        <v>379</v>
      </c>
      <c r="C68" s="266" t="s">
        <v>41</v>
      </c>
      <c r="D68" s="333"/>
      <c r="E68" s="333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31.5">
      <c r="A69" s="266"/>
      <c r="B69" s="285" t="s">
        <v>380</v>
      </c>
      <c r="C69" s="266" t="s">
        <v>7</v>
      </c>
      <c r="D69" s="333">
        <v>100</v>
      </c>
      <c r="E69" s="333">
        <v>100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.75">
      <c r="A70" s="266"/>
      <c r="B70" s="272" t="s">
        <v>95</v>
      </c>
      <c r="C70" s="266" t="s">
        <v>7</v>
      </c>
      <c r="D70" s="333">
        <v>100</v>
      </c>
      <c r="E70" s="333">
        <v>100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.75">
      <c r="A71" s="266"/>
      <c r="B71" s="272" t="s">
        <v>381</v>
      </c>
      <c r="C71" s="266" t="s">
        <v>7</v>
      </c>
      <c r="D71" s="333">
        <v>100</v>
      </c>
      <c r="E71" s="333">
        <v>100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.75">
      <c r="A72" s="266"/>
      <c r="B72" s="285" t="s">
        <v>382</v>
      </c>
      <c r="C72" s="266" t="s">
        <v>7</v>
      </c>
      <c r="D72" s="283"/>
      <c r="E72" s="283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.75">
      <c r="A73" s="266"/>
      <c r="B73" s="272" t="s">
        <v>383</v>
      </c>
      <c r="C73" s="266" t="s">
        <v>7</v>
      </c>
      <c r="D73" s="283"/>
      <c r="E73" s="283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.75">
      <c r="A74" s="266"/>
      <c r="B74" s="272" t="s">
        <v>384</v>
      </c>
      <c r="C74" s="266" t="s">
        <v>41</v>
      </c>
      <c r="D74" s="346">
        <v>2</v>
      </c>
      <c r="E74" s="346">
        <v>2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.75">
      <c r="A75" s="266"/>
      <c r="B75" s="272" t="s">
        <v>385</v>
      </c>
      <c r="C75" s="266" t="s">
        <v>41</v>
      </c>
      <c r="D75" s="346"/>
      <c r="E75" s="346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31.5" hidden="1">
      <c r="A76" s="309"/>
      <c r="B76" s="310" t="s">
        <v>386</v>
      </c>
      <c r="C76" s="309" t="s">
        <v>41</v>
      </c>
      <c r="D76" s="168"/>
      <c r="E76" s="16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5.75" hidden="1">
      <c r="A77" s="266"/>
      <c r="B77" s="285" t="s">
        <v>387</v>
      </c>
      <c r="C77" s="266" t="s">
        <v>41</v>
      </c>
      <c r="D77" s="291"/>
      <c r="E77" s="291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5.75">
      <c r="A78" s="353">
        <v>9</v>
      </c>
      <c r="B78" s="355" t="s">
        <v>388</v>
      </c>
      <c r="C78" s="309" t="s">
        <v>389</v>
      </c>
      <c r="D78" s="346">
        <v>50</v>
      </c>
      <c r="E78" s="346">
        <v>50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.75">
      <c r="A79" s="266"/>
      <c r="B79" s="272" t="s">
        <v>390</v>
      </c>
      <c r="C79" s="266" t="s">
        <v>7</v>
      </c>
      <c r="D79" s="346">
        <v>100</v>
      </c>
      <c r="E79" s="346">
        <v>100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5.75">
      <c r="A80" s="266" t="s">
        <v>391</v>
      </c>
      <c r="B80" s="272" t="s">
        <v>392</v>
      </c>
      <c r="C80" s="266" t="s">
        <v>389</v>
      </c>
      <c r="D80" s="346">
        <v>20</v>
      </c>
      <c r="E80" s="346">
        <v>20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5.75">
      <c r="A81" s="266"/>
      <c r="B81" s="272" t="s">
        <v>390</v>
      </c>
      <c r="C81" s="266" t="s">
        <v>7</v>
      </c>
      <c r="D81" s="333">
        <v>100</v>
      </c>
      <c r="E81" s="333">
        <v>100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5.75">
      <c r="A82" s="266" t="s">
        <v>393</v>
      </c>
      <c r="B82" s="272" t="s">
        <v>394</v>
      </c>
      <c r="C82" s="266" t="s">
        <v>389</v>
      </c>
      <c r="D82" s="346">
        <v>18</v>
      </c>
      <c r="E82" s="346">
        <v>18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5.75">
      <c r="A83" s="266"/>
      <c r="B83" s="272" t="s">
        <v>390</v>
      </c>
      <c r="C83" s="266" t="s">
        <v>7</v>
      </c>
      <c r="D83" s="333">
        <v>100</v>
      </c>
      <c r="E83" s="333">
        <v>100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5.75">
      <c r="A84" s="266" t="s">
        <v>395</v>
      </c>
      <c r="B84" s="272" t="s">
        <v>396</v>
      </c>
      <c r="C84" s="266" t="s">
        <v>389</v>
      </c>
      <c r="D84" s="346">
        <v>12</v>
      </c>
      <c r="E84" s="346">
        <v>12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5.75">
      <c r="A85" s="266"/>
      <c r="B85" s="272" t="s">
        <v>390</v>
      </c>
      <c r="C85" s="266" t="s">
        <v>7</v>
      </c>
      <c r="D85" s="333">
        <v>100</v>
      </c>
      <c r="E85" s="333">
        <v>100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5.75">
      <c r="A86" s="266" t="s">
        <v>397</v>
      </c>
      <c r="B86" s="272" t="s">
        <v>398</v>
      </c>
      <c r="C86" s="266" t="s">
        <v>389</v>
      </c>
      <c r="D86" s="291"/>
      <c r="E86" s="291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5.75">
      <c r="A87" s="266"/>
      <c r="B87" s="272" t="s">
        <v>390</v>
      </c>
      <c r="C87" s="266" t="s">
        <v>7</v>
      </c>
      <c r="D87" s="291"/>
      <c r="E87" s="291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5.75">
      <c r="A88" s="266" t="s">
        <v>399</v>
      </c>
      <c r="B88" s="272" t="s">
        <v>400</v>
      </c>
      <c r="C88" s="266" t="s">
        <v>389</v>
      </c>
      <c r="D88" s="291"/>
      <c r="E88" s="291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5.75">
      <c r="A89" s="266"/>
      <c r="B89" s="272" t="s">
        <v>390</v>
      </c>
      <c r="C89" s="266" t="s">
        <v>7</v>
      </c>
      <c r="D89" s="291"/>
      <c r="E89" s="291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5.75">
      <c r="A90" s="264">
        <v>10</v>
      </c>
      <c r="B90" s="265" t="s">
        <v>401</v>
      </c>
      <c r="C90" s="266"/>
      <c r="D90" s="291"/>
      <c r="E90" s="291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5.75">
      <c r="A91" s="266"/>
      <c r="B91" s="272" t="s">
        <v>402</v>
      </c>
      <c r="C91" s="266" t="s">
        <v>7</v>
      </c>
      <c r="D91" s="356">
        <v>41</v>
      </c>
      <c r="E91" s="356">
        <v>41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5.75">
      <c r="A92" s="266"/>
      <c r="B92" s="285" t="s">
        <v>403</v>
      </c>
      <c r="C92" s="266" t="s">
        <v>7</v>
      </c>
      <c r="D92" s="346">
        <v>100</v>
      </c>
      <c r="E92" s="346">
        <v>100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5.75">
      <c r="A93" s="266"/>
      <c r="B93" s="272" t="s">
        <v>404</v>
      </c>
      <c r="C93" s="266" t="s">
        <v>7</v>
      </c>
      <c r="D93" s="346">
        <v>100</v>
      </c>
      <c r="E93" s="346">
        <v>100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5.75">
      <c r="A94" s="266"/>
      <c r="B94" s="272" t="s">
        <v>405</v>
      </c>
      <c r="C94" s="266" t="s">
        <v>7</v>
      </c>
      <c r="D94" s="228">
        <v>100</v>
      </c>
      <c r="E94" s="228">
        <v>100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5.75">
      <c r="A95" s="266"/>
      <c r="B95" s="272" t="s">
        <v>406</v>
      </c>
      <c r="C95" s="266" t="s">
        <v>7</v>
      </c>
      <c r="D95" s="228">
        <v>100</v>
      </c>
      <c r="E95" s="228">
        <v>100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5.75">
      <c r="A96" s="266"/>
      <c r="B96" s="285" t="s">
        <v>407</v>
      </c>
      <c r="C96" s="266" t="s">
        <v>7</v>
      </c>
      <c r="D96" s="346">
        <v>100</v>
      </c>
      <c r="E96" s="346">
        <v>100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31.5">
      <c r="A97" s="266"/>
      <c r="B97" s="285" t="s">
        <v>408</v>
      </c>
      <c r="C97" s="266" t="s">
        <v>7</v>
      </c>
      <c r="D97" s="346">
        <v>100</v>
      </c>
      <c r="E97" s="346">
        <v>100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</row>
  </sheetData>
  <sheetProtection/>
  <mergeCells count="10">
    <mergeCell ref="O5:O6"/>
    <mergeCell ref="A2:O2"/>
    <mergeCell ref="A3:O3"/>
    <mergeCell ref="G5:N5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5905511811023623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5" sqref="K5"/>
    </sheetView>
  </sheetViews>
  <sheetFormatPr defaultColWidth="9.00390625" defaultRowHeight="15.75"/>
  <cols>
    <col min="1" max="1" width="4.25390625" style="11" customWidth="1"/>
    <col min="2" max="2" width="35.375" style="0" customWidth="1"/>
    <col min="3" max="3" width="9.75390625" style="11" customWidth="1"/>
    <col min="4" max="4" width="11.875" style="0" hidden="1" customWidth="1"/>
    <col min="5" max="5" width="10.00390625" style="11" customWidth="1"/>
    <col min="6" max="6" width="9.625" style="0" customWidth="1"/>
    <col min="7" max="7" width="8.625" style="0" customWidth="1"/>
    <col min="8" max="8" width="7.25390625" style="0" customWidth="1"/>
    <col min="9" max="9" width="7.00390625" style="0" customWidth="1"/>
    <col min="12" max="12" width="10.875" style="72" bestFit="1" customWidth="1"/>
    <col min="15" max="15" width="10.875" style="0" bestFit="1" customWidth="1"/>
  </cols>
  <sheetData>
    <row r="1" spans="1:9" ht="22.5" customHeight="1">
      <c r="A1" s="377" t="s">
        <v>538</v>
      </c>
      <c r="B1" s="377"/>
      <c r="C1" s="377"/>
      <c r="D1" s="377"/>
      <c r="E1" s="377"/>
      <c r="F1" s="377"/>
      <c r="G1" s="377"/>
      <c r="H1" s="377"/>
      <c r="I1" t="s">
        <v>152</v>
      </c>
    </row>
    <row r="2" spans="1:8" ht="15.75">
      <c r="A2" s="378" t="s">
        <v>162</v>
      </c>
      <c r="B2" s="378"/>
      <c r="C2" s="378"/>
      <c r="D2" s="378"/>
      <c r="E2" s="378"/>
      <c r="F2" s="378"/>
      <c r="G2" s="378"/>
      <c r="H2" s="378"/>
    </row>
    <row r="3" ht="16.5">
      <c r="A3" s="22"/>
    </row>
    <row r="5" spans="1:9" ht="17.25" customHeight="1">
      <c r="A5" s="362" t="s">
        <v>37</v>
      </c>
      <c r="B5" s="362" t="s">
        <v>38</v>
      </c>
      <c r="C5" s="362" t="s">
        <v>39</v>
      </c>
      <c r="D5" s="8" t="s">
        <v>44</v>
      </c>
      <c r="E5" s="362" t="s">
        <v>539</v>
      </c>
      <c r="F5" s="362" t="s">
        <v>540</v>
      </c>
      <c r="G5" s="362" t="s">
        <v>541</v>
      </c>
      <c r="H5" s="379" t="s">
        <v>76</v>
      </c>
      <c r="I5" s="379"/>
    </row>
    <row r="6" spans="1:9" ht="110.25">
      <c r="A6" s="362"/>
      <c r="B6" s="362"/>
      <c r="C6" s="362"/>
      <c r="D6" s="23"/>
      <c r="E6" s="362"/>
      <c r="F6" s="362"/>
      <c r="G6" s="362"/>
      <c r="H6" s="8" t="s">
        <v>542</v>
      </c>
      <c r="I6" s="8" t="s">
        <v>543</v>
      </c>
    </row>
    <row r="7" spans="1:12" s="17" customFormat="1" ht="15.75">
      <c r="A7" s="69">
        <v>1</v>
      </c>
      <c r="B7" s="21" t="s">
        <v>77</v>
      </c>
      <c r="C7" s="24" t="s">
        <v>78</v>
      </c>
      <c r="D7" s="21"/>
      <c r="E7" s="63">
        <f>E9+E10+E11</f>
        <v>124.48</v>
      </c>
      <c r="F7" s="63">
        <f>F9+F10+F11</f>
        <v>133.59</v>
      </c>
      <c r="G7" s="63">
        <f>G9+G10+G11</f>
        <v>154.71</v>
      </c>
      <c r="H7" s="63"/>
      <c r="I7" s="63">
        <f>G7/F7%</f>
        <v>115.80956658432517</v>
      </c>
      <c r="L7" s="73"/>
    </row>
    <row r="8" spans="1:9" ht="15.75">
      <c r="A8" s="70"/>
      <c r="B8" s="18" t="s">
        <v>79</v>
      </c>
      <c r="C8" s="19"/>
      <c r="D8" s="18"/>
      <c r="E8" s="19"/>
      <c r="F8" s="19"/>
      <c r="G8" s="19"/>
      <c r="H8" s="60"/>
      <c r="I8" s="60"/>
    </row>
    <row r="9" spans="1:11" ht="15.75">
      <c r="A9" s="70"/>
      <c r="B9" s="18" t="s">
        <v>80</v>
      </c>
      <c r="C9" s="19" t="s">
        <v>78</v>
      </c>
      <c r="D9" s="18"/>
      <c r="E9" s="19">
        <v>75</v>
      </c>
      <c r="F9" s="75">
        <v>80</v>
      </c>
      <c r="G9" s="19">
        <v>90</v>
      </c>
      <c r="H9" s="60">
        <f>F9/E9%</f>
        <v>106.66666666666667</v>
      </c>
      <c r="I9" s="60">
        <f>E9/F9%</f>
        <v>93.75</v>
      </c>
      <c r="J9">
        <f>F9/F7%</f>
        <v>59.884721910322625</v>
      </c>
      <c r="K9">
        <f>G9/G7%</f>
        <v>58.173356602675966</v>
      </c>
    </row>
    <row r="10" spans="1:11" ht="15.75">
      <c r="A10" s="70"/>
      <c r="B10" s="18" t="s">
        <v>160</v>
      </c>
      <c r="C10" s="19" t="s">
        <v>78</v>
      </c>
      <c r="D10" s="18"/>
      <c r="E10" s="19">
        <v>38</v>
      </c>
      <c r="F10" s="75">
        <v>40</v>
      </c>
      <c r="G10" s="19">
        <v>47</v>
      </c>
      <c r="H10" s="60">
        <f aca="true" t="shared" si="0" ref="H10:H15">F10/E10%</f>
        <v>105.26315789473684</v>
      </c>
      <c r="I10" s="60">
        <f>E10/F10%</f>
        <v>95</v>
      </c>
      <c r="J10">
        <f>F10/F7%</f>
        <v>29.942360955161313</v>
      </c>
      <c r="K10">
        <f>G10/G7%</f>
        <v>30.37941955917523</v>
      </c>
    </row>
    <row r="11" spans="1:11" ht="15.75">
      <c r="A11" s="70"/>
      <c r="B11" s="18" t="s">
        <v>81</v>
      </c>
      <c r="C11" s="19" t="s">
        <v>78</v>
      </c>
      <c r="D11" s="18"/>
      <c r="E11" s="19">
        <v>11.48</v>
      </c>
      <c r="F11" s="74">
        <v>13.59</v>
      </c>
      <c r="G11" s="19">
        <v>17.71</v>
      </c>
      <c r="H11" s="60">
        <f t="shared" si="0"/>
        <v>118.37979094076655</v>
      </c>
      <c r="I11" s="60">
        <f>E11/F11%</f>
        <v>84.47387785136131</v>
      </c>
      <c r="J11">
        <f>F11/F7%</f>
        <v>10.172917134516055</v>
      </c>
      <c r="K11">
        <f>G11/G7%</f>
        <v>11.447223838148794</v>
      </c>
    </row>
    <row r="12" spans="1:12" s="17" customFormat="1" ht="31.5">
      <c r="A12" s="69">
        <v>2</v>
      </c>
      <c r="B12" s="64" t="s">
        <v>82</v>
      </c>
      <c r="C12" s="24" t="s">
        <v>7</v>
      </c>
      <c r="D12" s="21"/>
      <c r="E12" s="21"/>
      <c r="F12" s="13"/>
      <c r="G12" s="21"/>
      <c r="H12" s="60"/>
      <c r="I12" s="60"/>
      <c r="L12" s="73"/>
    </row>
    <row r="13" spans="1:9" ht="15.75">
      <c r="A13" s="70"/>
      <c r="B13" s="18" t="s">
        <v>80</v>
      </c>
      <c r="C13" s="19" t="s">
        <v>7</v>
      </c>
      <c r="D13" s="18"/>
      <c r="E13" s="60">
        <f>E9/E7%</f>
        <v>60.250642673521845</v>
      </c>
      <c r="F13" s="60">
        <f>F9/F7%</f>
        <v>59.884721910322625</v>
      </c>
      <c r="G13" s="60">
        <f>G9/G7%</f>
        <v>58.173356602675966</v>
      </c>
      <c r="H13" s="60">
        <f t="shared" si="0"/>
        <v>99.39266911195948</v>
      </c>
      <c r="I13" s="60">
        <f>E13/F13%</f>
        <v>100.6110419344473</v>
      </c>
    </row>
    <row r="14" spans="1:9" ht="15.75">
      <c r="A14" s="70"/>
      <c r="B14" s="18" t="s">
        <v>160</v>
      </c>
      <c r="C14" s="19" t="s">
        <v>7</v>
      </c>
      <c r="D14" s="18"/>
      <c r="E14" s="60">
        <f>E10/E7%</f>
        <v>30.526992287917736</v>
      </c>
      <c r="F14" s="60">
        <f>F10/F7%</f>
        <v>29.942360955161313</v>
      </c>
      <c r="G14" s="60">
        <f>G10/G7%</f>
        <v>30.37941955917523</v>
      </c>
      <c r="H14" s="60">
        <f t="shared" si="0"/>
        <v>98.08487083417053</v>
      </c>
      <c r="I14" s="60">
        <f>E14/F14%</f>
        <v>101.95252249357327</v>
      </c>
    </row>
    <row r="15" spans="1:9" ht="15.75">
      <c r="A15" s="70"/>
      <c r="B15" s="18" t="s">
        <v>81</v>
      </c>
      <c r="C15" s="19" t="s">
        <v>7</v>
      </c>
      <c r="D15" s="18"/>
      <c r="E15" s="60">
        <f>E11/E7%</f>
        <v>9.22236503856041</v>
      </c>
      <c r="F15" s="60">
        <f>F11/F7%</f>
        <v>10.172917134516055</v>
      </c>
      <c r="G15" s="60">
        <f>G11/G7%</f>
        <v>11.447223838148794</v>
      </c>
      <c r="H15" s="60">
        <f t="shared" si="0"/>
        <v>110.3070317861114</v>
      </c>
      <c r="I15" s="60">
        <f>F15/E15%</f>
        <v>110.3070317861114</v>
      </c>
    </row>
    <row r="16" spans="1:12" s="17" customFormat="1" ht="15.75">
      <c r="A16" s="69">
        <v>3</v>
      </c>
      <c r="B16" s="66" t="s">
        <v>115</v>
      </c>
      <c r="C16" s="23" t="s">
        <v>106</v>
      </c>
      <c r="D16" s="21"/>
      <c r="E16" s="15">
        <v>46</v>
      </c>
      <c r="F16" s="15">
        <v>44</v>
      </c>
      <c r="G16" s="15">
        <v>46</v>
      </c>
      <c r="H16" s="26">
        <f aca="true" t="shared" si="1" ref="H16:I21">F16/E16%</f>
        <v>95.65217391304347</v>
      </c>
      <c r="I16" s="26">
        <f t="shared" si="1"/>
        <v>104.54545454545455</v>
      </c>
      <c r="L16" s="73"/>
    </row>
    <row r="17" spans="1:12" s="17" customFormat="1" ht="15.75">
      <c r="A17" s="24">
        <v>4</v>
      </c>
      <c r="B17" s="21" t="s">
        <v>83</v>
      </c>
      <c r="C17" s="15" t="s">
        <v>106</v>
      </c>
      <c r="D17" s="21"/>
      <c r="E17" s="15">
        <v>265</v>
      </c>
      <c r="F17" s="15">
        <v>407</v>
      </c>
      <c r="G17" s="15">
        <v>265</v>
      </c>
      <c r="H17" s="13">
        <f t="shared" si="1"/>
        <v>153.58490566037736</v>
      </c>
      <c r="I17" s="26">
        <f t="shared" si="1"/>
        <v>65.1105651105651</v>
      </c>
      <c r="L17" s="73"/>
    </row>
    <row r="18" spans="1:12" s="17" customFormat="1" ht="15.75">
      <c r="A18" s="24">
        <v>5</v>
      </c>
      <c r="B18" s="21" t="s">
        <v>116</v>
      </c>
      <c r="C18" s="15" t="s">
        <v>106</v>
      </c>
      <c r="D18" s="21"/>
      <c r="E18" s="49">
        <v>3286</v>
      </c>
      <c r="F18" s="49">
        <v>3486</v>
      </c>
      <c r="G18" s="49">
        <v>3286</v>
      </c>
      <c r="H18" s="13">
        <f t="shared" si="1"/>
        <v>106.08642726719415</v>
      </c>
      <c r="I18" s="26">
        <f t="shared" si="1"/>
        <v>94.2627653471027</v>
      </c>
      <c r="L18" s="73"/>
    </row>
    <row r="19" spans="1:12" s="17" customFormat="1" ht="15.75">
      <c r="A19" s="24">
        <v>6</v>
      </c>
      <c r="B19" s="21" t="s">
        <v>117</v>
      </c>
      <c r="C19" s="15" t="s">
        <v>106</v>
      </c>
      <c r="D19" s="21"/>
      <c r="E19" s="49">
        <v>3463</v>
      </c>
      <c r="F19" s="49">
        <v>3666</v>
      </c>
      <c r="G19" s="49">
        <v>3463</v>
      </c>
      <c r="H19" s="13">
        <f t="shared" si="1"/>
        <v>105.8619693907017</v>
      </c>
      <c r="I19" s="26">
        <f t="shared" si="1"/>
        <v>94.46262956901256</v>
      </c>
      <c r="L19" s="73"/>
    </row>
    <row r="20" spans="1:12" s="16" customFormat="1" ht="15.75">
      <c r="A20" s="15"/>
      <c r="B20" s="14" t="s">
        <v>153</v>
      </c>
      <c r="C20" s="15" t="s">
        <v>106</v>
      </c>
      <c r="D20" s="14"/>
      <c r="E20" s="49">
        <v>210</v>
      </c>
      <c r="F20" s="49">
        <v>210</v>
      </c>
      <c r="G20" s="49">
        <v>210</v>
      </c>
      <c r="H20" s="13">
        <f t="shared" si="1"/>
        <v>100</v>
      </c>
      <c r="I20" s="26">
        <f t="shared" si="1"/>
        <v>100</v>
      </c>
      <c r="L20" s="53"/>
    </row>
    <row r="21" spans="1:12" s="16" customFormat="1" ht="15.75">
      <c r="A21" s="15"/>
      <c r="B21" s="14" t="s">
        <v>154</v>
      </c>
      <c r="C21" s="15" t="s">
        <v>106</v>
      </c>
      <c r="D21" s="14"/>
      <c r="E21" s="49">
        <f>E19-E20</f>
        <v>3253</v>
      </c>
      <c r="F21" s="49">
        <f>F19-F20</f>
        <v>3456</v>
      </c>
      <c r="G21" s="49">
        <f>G19-G20</f>
        <v>3253</v>
      </c>
      <c r="H21" s="13">
        <f t="shared" si="1"/>
        <v>106.24039348293883</v>
      </c>
      <c r="I21" s="26">
        <f t="shared" si="1"/>
        <v>94.1261574074074</v>
      </c>
      <c r="L21" s="53"/>
    </row>
    <row r="22" spans="1:12" s="17" customFormat="1" ht="15.75">
      <c r="A22" s="24">
        <v>7</v>
      </c>
      <c r="B22" s="21" t="s">
        <v>118</v>
      </c>
      <c r="C22" s="24"/>
      <c r="D22" s="21"/>
      <c r="E22" s="67"/>
      <c r="F22" s="67"/>
      <c r="G22" s="67"/>
      <c r="H22" s="58"/>
      <c r="I22" s="63"/>
      <c r="L22" s="73"/>
    </row>
    <row r="23" spans="1:9" ht="15.75">
      <c r="A23" s="71"/>
      <c r="B23" s="18" t="s">
        <v>122</v>
      </c>
      <c r="C23" s="19" t="s">
        <v>8</v>
      </c>
      <c r="D23" s="18"/>
      <c r="E23" s="60" t="str">
        <f>NN!C25</f>
        <v>%</v>
      </c>
      <c r="F23" s="60">
        <v>21.3</v>
      </c>
      <c r="G23" s="60">
        <f>NN!E25</f>
        <v>0</v>
      </c>
      <c r="H23" s="60" t="e">
        <f aca="true" t="shared" si="2" ref="H23:I25">F23/E23%</f>
        <v>#VALUE!</v>
      </c>
      <c r="I23" s="60">
        <f t="shared" si="2"/>
        <v>0</v>
      </c>
    </row>
    <row r="24" spans="1:9" ht="15.75">
      <c r="A24" s="71"/>
      <c r="B24" s="18" t="s">
        <v>121</v>
      </c>
      <c r="C24" s="19" t="s">
        <v>40</v>
      </c>
      <c r="D24" s="18"/>
      <c r="E24" s="62" t="str">
        <f>NN!C26</f>
        <v>Ha</v>
      </c>
      <c r="F24" s="60">
        <v>108.4</v>
      </c>
      <c r="G24" s="62">
        <f>NN!E26</f>
        <v>52.5</v>
      </c>
      <c r="H24" s="60" t="e">
        <f t="shared" si="2"/>
        <v>#VALUE!</v>
      </c>
      <c r="I24" s="60">
        <f t="shared" si="2"/>
        <v>48.43173431734317</v>
      </c>
    </row>
    <row r="25" spans="1:9" ht="15.75">
      <c r="A25" s="71"/>
      <c r="B25" s="18" t="s">
        <v>120</v>
      </c>
      <c r="C25" s="19"/>
      <c r="D25" s="18"/>
      <c r="E25" s="60" t="str">
        <f>NN!C65</f>
        <v>Ha</v>
      </c>
      <c r="F25" s="19">
        <v>25.29</v>
      </c>
      <c r="G25" s="60">
        <f>NN!E65</f>
        <v>0</v>
      </c>
      <c r="H25" s="60" t="e">
        <f t="shared" si="2"/>
        <v>#VALUE!</v>
      </c>
      <c r="I25" s="60">
        <f t="shared" si="2"/>
        <v>0</v>
      </c>
    </row>
    <row r="26" spans="1:9" ht="15.75">
      <c r="A26" s="71"/>
      <c r="B26" s="18" t="s">
        <v>84</v>
      </c>
      <c r="C26" s="19" t="s">
        <v>8</v>
      </c>
      <c r="D26" s="18"/>
      <c r="E26" s="19"/>
      <c r="F26" s="19"/>
      <c r="G26" s="19"/>
      <c r="H26" s="60"/>
      <c r="I26" s="60"/>
    </row>
    <row r="27" spans="1:9" ht="15.75">
      <c r="A27" s="71"/>
      <c r="B27" s="18" t="s">
        <v>85</v>
      </c>
      <c r="C27" s="19"/>
      <c r="D27" s="18"/>
      <c r="E27" s="60" t="str">
        <f>NN!C68</f>
        <v>Tấn</v>
      </c>
      <c r="F27" s="19">
        <v>24.12</v>
      </c>
      <c r="G27" s="60">
        <f>NN!E68</f>
        <v>0</v>
      </c>
      <c r="H27" s="60" t="e">
        <f>F27/E27%</f>
        <v>#VALUE!</v>
      </c>
      <c r="I27" s="60">
        <f>G27/F27%</f>
        <v>0</v>
      </c>
    </row>
    <row r="28" spans="1:9" ht="15.75">
      <c r="A28" s="71"/>
      <c r="B28" s="18" t="s">
        <v>86</v>
      </c>
      <c r="C28" s="19" t="s">
        <v>8</v>
      </c>
      <c r="D28" s="18"/>
      <c r="E28" s="19"/>
      <c r="F28" s="19"/>
      <c r="G28" s="19"/>
      <c r="H28" s="60"/>
      <c r="I28" s="60"/>
    </row>
    <row r="29" spans="1:9" ht="31.5">
      <c r="A29" s="71"/>
      <c r="B29" s="59" t="s">
        <v>87</v>
      </c>
      <c r="C29" s="19" t="s">
        <v>8</v>
      </c>
      <c r="D29" s="18"/>
      <c r="E29" s="19">
        <v>1.17</v>
      </c>
      <c r="F29" s="19">
        <v>1.17</v>
      </c>
      <c r="G29" s="19">
        <v>1.17</v>
      </c>
      <c r="H29" s="61">
        <f aca="true" t="shared" si="3" ref="H29:I31">F29/E29%</f>
        <v>100</v>
      </c>
      <c r="I29" s="61">
        <f t="shared" si="3"/>
        <v>100</v>
      </c>
    </row>
    <row r="30" spans="1:9" ht="15.75">
      <c r="A30" s="71"/>
      <c r="B30" s="18" t="s">
        <v>88</v>
      </c>
      <c r="C30" s="19" t="s">
        <v>40</v>
      </c>
      <c r="D30" s="18"/>
      <c r="E30" s="62" t="str">
        <f>NN!C71</f>
        <v>Tấn</v>
      </c>
      <c r="F30" s="19">
        <v>410</v>
      </c>
      <c r="G30" s="62">
        <f>NN!E71</f>
        <v>0</v>
      </c>
      <c r="H30" s="60" t="e">
        <f t="shared" si="3"/>
        <v>#VALUE!</v>
      </c>
      <c r="I30" s="60">
        <f t="shared" si="3"/>
        <v>0</v>
      </c>
    </row>
    <row r="31" spans="1:9" ht="15.75">
      <c r="A31" s="71"/>
      <c r="B31" s="18" t="s">
        <v>119</v>
      </c>
      <c r="C31" s="19" t="s">
        <v>8</v>
      </c>
      <c r="D31" s="18"/>
      <c r="E31" s="60" t="str">
        <f>NN!C72</f>
        <v>Ha</v>
      </c>
      <c r="F31" s="60">
        <f>'[1]NN'!$F$70</f>
        <v>4.07</v>
      </c>
      <c r="G31" s="60">
        <f>NN!E72</f>
        <v>0</v>
      </c>
      <c r="H31" s="60" t="e">
        <f t="shared" si="3"/>
        <v>#VALUE!</v>
      </c>
      <c r="I31" s="61">
        <f t="shared" si="3"/>
        <v>0</v>
      </c>
    </row>
    <row r="32" spans="1:9" ht="15.75">
      <c r="A32" s="71"/>
      <c r="B32" s="18" t="s">
        <v>46</v>
      </c>
      <c r="C32" s="19" t="s">
        <v>8</v>
      </c>
      <c r="D32" s="18"/>
      <c r="E32" s="74" t="str">
        <f>NN!C75</f>
        <v>ha</v>
      </c>
      <c r="F32" s="19">
        <v>2.4</v>
      </c>
      <c r="G32" s="74">
        <f>NN!E75</f>
        <v>6</v>
      </c>
      <c r="H32" s="60"/>
      <c r="I32" s="60"/>
    </row>
    <row r="33" spans="1:9" ht="15.75">
      <c r="A33" s="71"/>
      <c r="B33" s="18" t="s">
        <v>89</v>
      </c>
      <c r="C33" s="19" t="s">
        <v>8</v>
      </c>
      <c r="D33" s="18"/>
      <c r="E33" s="74" t="str">
        <f>NN!C76</f>
        <v>ha</v>
      </c>
      <c r="F33" s="19">
        <v>2.4</v>
      </c>
      <c r="G33" s="74">
        <f>NN!E76</f>
        <v>0</v>
      </c>
      <c r="H33" s="60"/>
      <c r="I33" s="60"/>
    </row>
    <row r="34" spans="1:9" ht="18.75" customHeight="1">
      <c r="A34" s="71"/>
      <c r="B34" s="59" t="s">
        <v>90</v>
      </c>
      <c r="C34" s="19" t="s">
        <v>8</v>
      </c>
      <c r="D34" s="18"/>
      <c r="E34" s="74" t="str">
        <f>NN!C77</f>
        <v>Ha</v>
      </c>
      <c r="F34" s="19"/>
      <c r="G34" s="74">
        <f>NN!E77</f>
        <v>30.369999999999997</v>
      </c>
      <c r="H34" s="60"/>
      <c r="I34" s="60"/>
    </row>
    <row r="35" spans="1:9" ht="31.5">
      <c r="A35" s="71"/>
      <c r="B35" s="59" t="s">
        <v>91</v>
      </c>
      <c r="C35" s="19" t="s">
        <v>8</v>
      </c>
      <c r="D35" s="18"/>
      <c r="E35" s="74" t="str">
        <f>NN!C78</f>
        <v>Ha</v>
      </c>
      <c r="F35" s="19"/>
      <c r="G35" s="74">
        <f>NN!E78</f>
        <v>4.8100000000000005</v>
      </c>
      <c r="H35" s="60"/>
      <c r="I35" s="60"/>
    </row>
    <row r="36" spans="1:9" ht="15.75">
      <c r="A36" s="71"/>
      <c r="B36" s="18" t="s">
        <v>125</v>
      </c>
      <c r="C36" s="19" t="s">
        <v>8</v>
      </c>
      <c r="D36" s="18"/>
      <c r="E36" s="19">
        <v>2.77</v>
      </c>
      <c r="F36" s="19"/>
      <c r="G36" s="19">
        <v>2.77</v>
      </c>
      <c r="H36" s="60"/>
      <c r="I36" s="60"/>
    </row>
    <row r="37" spans="1:9" ht="15.75">
      <c r="A37" s="71"/>
      <c r="B37" s="59" t="s">
        <v>123</v>
      </c>
      <c r="C37" s="19" t="s">
        <v>13</v>
      </c>
      <c r="D37" s="18"/>
      <c r="E37" s="61" t="str">
        <f>NN!C81</f>
        <v>Ha</v>
      </c>
      <c r="F37" s="19">
        <v>3393</v>
      </c>
      <c r="G37" s="61">
        <f>NN!E81</f>
        <v>20.8</v>
      </c>
      <c r="H37" s="60"/>
      <c r="I37" s="60"/>
    </row>
    <row r="38" spans="1:9" ht="15.75">
      <c r="A38" s="71"/>
      <c r="B38" s="18" t="s">
        <v>124</v>
      </c>
      <c r="C38" s="19" t="s">
        <v>7</v>
      </c>
      <c r="D38" s="18"/>
      <c r="E38" s="60" t="str">
        <f>NN!C87</f>
        <v>Tạ/ha</v>
      </c>
      <c r="F38" s="19">
        <v>0</v>
      </c>
      <c r="G38" s="60">
        <f>NN!E87</f>
        <v>171</v>
      </c>
      <c r="H38" s="60" t="e">
        <f aca="true" t="shared" si="4" ref="H38:I43">F38/E38%</f>
        <v>#VALUE!</v>
      </c>
      <c r="I38" s="60"/>
    </row>
    <row r="39" spans="1:9" ht="15.75">
      <c r="A39" s="71"/>
      <c r="B39" s="59" t="s">
        <v>43</v>
      </c>
      <c r="C39" s="19" t="s">
        <v>7</v>
      </c>
      <c r="D39" s="18"/>
      <c r="E39" s="60">
        <f>NN!C94</f>
        <v>0</v>
      </c>
      <c r="F39" s="19">
        <v>15.36</v>
      </c>
      <c r="G39" s="60">
        <f>NN!E94</f>
        <v>0</v>
      </c>
      <c r="H39" s="61" t="e">
        <f t="shared" si="4"/>
        <v>#DIV/0!</v>
      </c>
      <c r="I39" s="60">
        <f t="shared" si="4"/>
        <v>0</v>
      </c>
    </row>
    <row r="40" spans="1:9" ht="15.75">
      <c r="A40" s="71"/>
      <c r="B40" s="68" t="s">
        <v>126</v>
      </c>
      <c r="C40" s="19" t="s">
        <v>3</v>
      </c>
      <c r="D40" s="18"/>
      <c r="E40" s="19">
        <v>1.64</v>
      </c>
      <c r="F40" s="19">
        <v>1.64</v>
      </c>
      <c r="G40" s="19">
        <v>1.64</v>
      </c>
      <c r="H40" s="61">
        <f t="shared" si="4"/>
        <v>100</v>
      </c>
      <c r="I40" s="61">
        <f t="shared" si="4"/>
        <v>100</v>
      </c>
    </row>
    <row r="41" spans="1:9" ht="15.75">
      <c r="A41" s="71"/>
      <c r="B41" s="68" t="s">
        <v>127</v>
      </c>
      <c r="C41" s="19" t="s">
        <v>8</v>
      </c>
      <c r="D41" s="18"/>
      <c r="E41" s="19">
        <v>1.64</v>
      </c>
      <c r="F41" s="19">
        <v>1.64</v>
      </c>
      <c r="G41" s="19">
        <v>1.64</v>
      </c>
      <c r="H41" s="61">
        <f t="shared" si="4"/>
        <v>100</v>
      </c>
      <c r="I41" s="61">
        <f t="shared" si="4"/>
        <v>100</v>
      </c>
    </row>
    <row r="42" spans="1:9" ht="15.75">
      <c r="A42" s="71"/>
      <c r="B42" s="68" t="s">
        <v>128</v>
      </c>
      <c r="C42" s="19" t="s">
        <v>129</v>
      </c>
      <c r="D42" s="18"/>
      <c r="E42" s="19">
        <v>38</v>
      </c>
      <c r="F42" s="19">
        <v>37</v>
      </c>
      <c r="G42" s="19">
        <v>38</v>
      </c>
      <c r="H42" s="61">
        <f t="shared" si="4"/>
        <v>97.36842105263158</v>
      </c>
      <c r="I42" s="60">
        <f t="shared" si="4"/>
        <v>102.70270270270271</v>
      </c>
    </row>
    <row r="43" spans="1:9" ht="15.75">
      <c r="A43" s="71"/>
      <c r="B43" s="18" t="s">
        <v>130</v>
      </c>
      <c r="C43" s="19" t="s">
        <v>40</v>
      </c>
      <c r="D43" s="18"/>
      <c r="E43" s="60">
        <f>E41*E42*0.1</f>
        <v>6.231999999999999</v>
      </c>
      <c r="F43" s="60">
        <f>F41*F42*0.1</f>
        <v>6.0680000000000005</v>
      </c>
      <c r="G43" s="60">
        <f>G41*G42*0.1</f>
        <v>6.231999999999999</v>
      </c>
      <c r="H43" s="61">
        <f t="shared" si="4"/>
        <v>97.3684210526316</v>
      </c>
      <c r="I43" s="60">
        <f t="shared" si="4"/>
        <v>102.70270270270268</v>
      </c>
    </row>
    <row r="44" spans="1:12" s="17" customFormat="1" ht="15.75">
      <c r="A44" s="8">
        <v>8</v>
      </c>
      <c r="B44" s="21" t="s">
        <v>131</v>
      </c>
      <c r="C44" s="24"/>
      <c r="D44" s="21"/>
      <c r="E44" s="63"/>
      <c r="F44" s="63"/>
      <c r="G44" s="63"/>
      <c r="H44" s="58"/>
      <c r="I44" s="63"/>
      <c r="L44" s="73"/>
    </row>
    <row r="45" spans="1:9" ht="31.5">
      <c r="A45" s="71"/>
      <c r="B45" s="59" t="s">
        <v>156</v>
      </c>
      <c r="C45" s="19" t="s">
        <v>7</v>
      </c>
      <c r="D45" s="18"/>
      <c r="E45" s="61">
        <v>100</v>
      </c>
      <c r="F45" s="61">
        <v>100</v>
      </c>
      <c r="G45" s="61">
        <v>100</v>
      </c>
      <c r="H45" s="61">
        <v>100</v>
      </c>
      <c r="I45" s="61">
        <v>100</v>
      </c>
    </row>
    <row r="46" spans="1:9" ht="15.75">
      <c r="A46" s="71"/>
      <c r="B46" s="18" t="s">
        <v>132</v>
      </c>
      <c r="C46" s="19" t="s">
        <v>7</v>
      </c>
      <c r="D46" s="18"/>
      <c r="E46" s="60">
        <v>100</v>
      </c>
      <c r="F46" s="61">
        <v>100</v>
      </c>
      <c r="G46" s="60">
        <v>100</v>
      </c>
      <c r="H46" s="61">
        <v>100</v>
      </c>
      <c r="I46" s="61">
        <v>100</v>
      </c>
    </row>
    <row r="47" spans="1:12" s="17" customFormat="1" ht="15.75">
      <c r="A47" s="8">
        <v>9</v>
      </c>
      <c r="B47" s="21" t="s">
        <v>133</v>
      </c>
      <c r="C47" s="24"/>
      <c r="D47" s="21"/>
      <c r="E47" s="63"/>
      <c r="F47" s="58"/>
      <c r="G47" s="63"/>
      <c r="H47" s="61"/>
      <c r="I47" s="61"/>
      <c r="L47" s="73"/>
    </row>
    <row r="48" spans="1:12" s="16" customFormat="1" ht="15.75">
      <c r="A48" s="25"/>
      <c r="B48" s="14" t="s">
        <v>134</v>
      </c>
      <c r="C48" s="15" t="s">
        <v>138</v>
      </c>
      <c r="D48" s="14"/>
      <c r="E48" s="13" t="str">
        <f>'DS'!C8</f>
        <v>Hộ</v>
      </c>
      <c r="F48" s="13">
        <v>1226</v>
      </c>
      <c r="G48" s="13">
        <f>'DS'!E8</f>
        <v>1458</v>
      </c>
      <c r="H48" s="61" t="e">
        <f>F48/E48%</f>
        <v>#VALUE!</v>
      </c>
      <c r="I48" s="61">
        <f>G48/F48%</f>
        <v>118.92332789559543</v>
      </c>
      <c r="L48" s="53"/>
    </row>
    <row r="49" spans="1:9" ht="15.75">
      <c r="A49" s="71"/>
      <c r="B49" s="18" t="s">
        <v>135</v>
      </c>
      <c r="C49" s="19" t="s">
        <v>24</v>
      </c>
      <c r="D49" s="18"/>
      <c r="E49" s="19" t="str">
        <f>'DS'!C9</f>
        <v>Người</v>
      </c>
      <c r="F49" s="19">
        <v>4256</v>
      </c>
      <c r="G49" s="19">
        <f>'DS'!E9</f>
        <v>4937</v>
      </c>
      <c r="H49" s="62" t="e">
        <f aca="true" t="shared" si="5" ref="H49:I82">F49/E49%</f>
        <v>#VALUE!</v>
      </c>
      <c r="I49" s="62">
        <f t="shared" si="5"/>
        <v>116.00093984962406</v>
      </c>
    </row>
    <row r="50" spans="1:9" ht="15.75">
      <c r="A50" s="71"/>
      <c r="B50" s="18" t="s">
        <v>136</v>
      </c>
      <c r="C50" s="19" t="s">
        <v>24</v>
      </c>
      <c r="D50" s="18"/>
      <c r="E50" s="19" t="str">
        <f>'DS'!C10</f>
        <v>Người</v>
      </c>
      <c r="F50" s="19">
        <v>4145</v>
      </c>
      <c r="G50" s="19">
        <f>'DS'!E10</f>
        <v>4894</v>
      </c>
      <c r="H50" s="62" t="e">
        <f t="shared" si="5"/>
        <v>#VALUE!</v>
      </c>
      <c r="I50" s="62">
        <f t="shared" si="5"/>
        <v>118.06996381182147</v>
      </c>
    </row>
    <row r="51" spans="1:9" ht="15.75">
      <c r="A51" s="71"/>
      <c r="B51" s="18" t="s">
        <v>139</v>
      </c>
      <c r="C51" s="19" t="s">
        <v>21</v>
      </c>
      <c r="D51" s="18"/>
      <c r="E51" s="19" t="str">
        <f>'DS'!C15</f>
        <v>Trẻ</v>
      </c>
      <c r="F51" s="19">
        <v>14.72</v>
      </c>
      <c r="G51" s="19">
        <f>'DS'!E15</f>
        <v>85</v>
      </c>
      <c r="H51" s="61" t="e">
        <f>F51/E51%</f>
        <v>#VALUE!</v>
      </c>
      <c r="I51" s="62">
        <f>F51/G51%</f>
        <v>17.317647058823532</v>
      </c>
    </row>
    <row r="52" spans="1:9" ht="15.75">
      <c r="A52" s="71"/>
      <c r="B52" s="18" t="s">
        <v>140</v>
      </c>
      <c r="C52" s="19" t="s">
        <v>21</v>
      </c>
      <c r="D52" s="18"/>
      <c r="E52" s="19" t="str">
        <f>'DS'!C16</f>
        <v>Trẻ</v>
      </c>
      <c r="F52" s="19">
        <v>2.41</v>
      </c>
      <c r="G52" s="19">
        <f>'DS'!E16</f>
        <v>5</v>
      </c>
      <c r="H52" s="61" t="e">
        <f>F52/E52%</f>
        <v>#VALUE!</v>
      </c>
      <c r="I52" s="62">
        <f>F52/G52%</f>
        <v>48.2</v>
      </c>
    </row>
    <row r="53" spans="1:9" ht="15.75">
      <c r="A53" s="71"/>
      <c r="B53" s="18" t="s">
        <v>137</v>
      </c>
      <c r="C53" s="19" t="s">
        <v>21</v>
      </c>
      <c r="D53" s="18"/>
      <c r="E53" s="19" t="str">
        <f>'DS'!C12</f>
        <v>Người</v>
      </c>
      <c r="F53" s="19">
        <v>18</v>
      </c>
      <c r="G53" s="19">
        <f>'DS'!E12</f>
        <v>0</v>
      </c>
      <c r="H53" s="62" t="e">
        <f>E53/F53%</f>
        <v>#VALUE!</v>
      </c>
      <c r="I53" s="62">
        <f t="shared" si="5"/>
        <v>0</v>
      </c>
    </row>
    <row r="54" spans="1:9" ht="15.75">
      <c r="A54" s="71"/>
      <c r="B54" s="18" t="s">
        <v>155</v>
      </c>
      <c r="C54" s="19" t="s">
        <v>21</v>
      </c>
      <c r="D54" s="18"/>
      <c r="E54" s="19">
        <f>14.81-14.72</f>
        <v>0.08999999999999986</v>
      </c>
      <c r="F54" s="19">
        <v>0.31</v>
      </c>
      <c r="G54" s="19">
        <f>14.81-14.72</f>
        <v>0.08999999999999986</v>
      </c>
      <c r="H54" s="62">
        <f>E54/F54%</f>
        <v>29.032258064516085</v>
      </c>
      <c r="I54" s="62">
        <f>F54/G54%</f>
        <v>344.44444444444497</v>
      </c>
    </row>
    <row r="55" spans="1:9" ht="15.75">
      <c r="A55" s="71"/>
      <c r="B55" s="18" t="s">
        <v>159</v>
      </c>
      <c r="C55" s="19" t="s">
        <v>7</v>
      </c>
      <c r="D55" s="18"/>
      <c r="E55" s="19" t="str">
        <f>'Y te'!C13</f>
        <v>Trạm</v>
      </c>
      <c r="F55" s="19">
        <v>11.5</v>
      </c>
      <c r="G55" s="19">
        <f>'Y te'!E13</f>
        <v>1</v>
      </c>
      <c r="H55" s="62" t="e">
        <f>E55/F55%</f>
        <v>#VALUE!</v>
      </c>
      <c r="I55" s="62">
        <f>F55/G55%</f>
        <v>1150</v>
      </c>
    </row>
    <row r="56" spans="1:12" s="17" customFormat="1" ht="15.75">
      <c r="A56" s="8">
        <v>10</v>
      </c>
      <c r="B56" s="21" t="s">
        <v>141</v>
      </c>
      <c r="C56" s="24"/>
      <c r="D56" s="21"/>
      <c r="E56" s="24"/>
      <c r="F56" s="24"/>
      <c r="G56" s="24"/>
      <c r="H56" s="65"/>
      <c r="I56" s="65"/>
      <c r="L56" s="73"/>
    </row>
    <row r="57" spans="1:9" ht="15.75">
      <c r="A57" s="376"/>
      <c r="B57" s="18" t="s">
        <v>143</v>
      </c>
      <c r="C57" s="19" t="s">
        <v>92</v>
      </c>
      <c r="D57" s="18"/>
      <c r="E57" s="19">
        <v>1</v>
      </c>
      <c r="F57" s="19">
        <v>1</v>
      </c>
      <c r="G57" s="19">
        <v>1</v>
      </c>
      <c r="H57" s="61">
        <f t="shared" si="5"/>
        <v>100</v>
      </c>
      <c r="I57" s="61">
        <f t="shared" si="5"/>
        <v>100</v>
      </c>
    </row>
    <row r="58" spans="1:9" ht="15.75">
      <c r="A58" s="376"/>
      <c r="B58" s="18" t="s">
        <v>144</v>
      </c>
      <c r="C58" s="19" t="s">
        <v>7</v>
      </c>
      <c r="D58" s="18"/>
      <c r="E58" s="19">
        <v>100</v>
      </c>
      <c r="F58" s="19">
        <v>100</v>
      </c>
      <c r="G58" s="19">
        <v>100</v>
      </c>
      <c r="H58" s="61">
        <f t="shared" si="5"/>
        <v>100</v>
      </c>
      <c r="I58" s="61">
        <f t="shared" si="5"/>
        <v>100</v>
      </c>
    </row>
    <row r="59" spans="1:12" s="17" customFormat="1" ht="15.75">
      <c r="A59" s="8">
        <v>11</v>
      </c>
      <c r="B59" s="21" t="s">
        <v>142</v>
      </c>
      <c r="C59" s="24"/>
      <c r="D59" s="21"/>
      <c r="E59" s="24"/>
      <c r="F59" s="24"/>
      <c r="G59" s="24"/>
      <c r="H59" s="58"/>
      <c r="I59" s="58"/>
      <c r="L59" s="73"/>
    </row>
    <row r="60" spans="1:9" ht="15.75">
      <c r="A60" s="71"/>
      <c r="B60" s="18" t="s">
        <v>145</v>
      </c>
      <c r="C60" s="19" t="s">
        <v>41</v>
      </c>
      <c r="D60" s="18"/>
      <c r="E60" s="19">
        <v>3</v>
      </c>
      <c r="F60" s="19">
        <v>3</v>
      </c>
      <c r="G60" s="19">
        <v>3</v>
      </c>
      <c r="H60" s="61">
        <f t="shared" si="5"/>
        <v>100</v>
      </c>
      <c r="I60" s="61">
        <f t="shared" si="5"/>
        <v>100</v>
      </c>
    </row>
    <row r="61" spans="1:9" ht="15.75">
      <c r="A61" s="71"/>
      <c r="B61" s="18" t="s">
        <v>93</v>
      </c>
      <c r="C61" s="19" t="s">
        <v>41</v>
      </c>
      <c r="D61" s="18"/>
      <c r="E61" s="19">
        <v>0</v>
      </c>
      <c r="F61" s="19">
        <v>0</v>
      </c>
      <c r="G61" s="19">
        <v>0</v>
      </c>
      <c r="H61" s="61"/>
      <c r="I61" s="61"/>
    </row>
    <row r="62" spans="1:9" ht="15.75">
      <c r="A62" s="71"/>
      <c r="B62" s="18" t="s">
        <v>94</v>
      </c>
      <c r="C62" s="19" t="s">
        <v>7</v>
      </c>
      <c r="D62" s="18"/>
      <c r="E62" s="19">
        <v>100</v>
      </c>
      <c r="F62" s="19">
        <v>100</v>
      </c>
      <c r="G62" s="19">
        <v>100</v>
      </c>
      <c r="H62" s="61">
        <f t="shared" si="5"/>
        <v>100</v>
      </c>
      <c r="I62" s="61">
        <f t="shared" si="5"/>
        <v>100</v>
      </c>
    </row>
    <row r="63" spans="1:9" ht="15.75">
      <c r="A63" s="71"/>
      <c r="B63" s="18" t="s">
        <v>95</v>
      </c>
      <c r="C63" s="19" t="s">
        <v>7</v>
      </c>
      <c r="D63" s="18"/>
      <c r="E63" s="19">
        <v>100</v>
      </c>
      <c r="F63" s="19">
        <v>100</v>
      </c>
      <c r="G63" s="19">
        <v>100</v>
      </c>
      <c r="H63" s="61">
        <f t="shared" si="5"/>
        <v>100</v>
      </c>
      <c r="I63" s="61">
        <f t="shared" si="5"/>
        <v>100</v>
      </c>
    </row>
    <row r="64" spans="1:9" ht="15.75">
      <c r="A64" s="71"/>
      <c r="B64" s="18" t="s">
        <v>96</v>
      </c>
      <c r="C64" s="19" t="s">
        <v>7</v>
      </c>
      <c r="D64" s="18"/>
      <c r="E64" s="19">
        <v>100</v>
      </c>
      <c r="F64" s="19">
        <v>100</v>
      </c>
      <c r="G64" s="19">
        <v>100</v>
      </c>
      <c r="H64" s="61">
        <f t="shared" si="5"/>
        <v>100</v>
      </c>
      <c r="I64" s="61">
        <f t="shared" si="5"/>
        <v>100</v>
      </c>
    </row>
    <row r="65" spans="1:9" ht="31.5">
      <c r="A65" s="71"/>
      <c r="B65" s="59" t="s">
        <v>158</v>
      </c>
      <c r="C65" s="19" t="s">
        <v>92</v>
      </c>
      <c r="D65" s="18"/>
      <c r="E65" s="19">
        <v>1</v>
      </c>
      <c r="F65" s="19">
        <v>1</v>
      </c>
      <c r="G65" s="19">
        <v>1</v>
      </c>
      <c r="H65" s="61">
        <f t="shared" si="5"/>
        <v>100</v>
      </c>
      <c r="I65" s="61">
        <f t="shared" si="5"/>
        <v>100</v>
      </c>
    </row>
    <row r="66" spans="1:9" ht="31.5">
      <c r="A66" s="71"/>
      <c r="B66" s="59" t="s">
        <v>97</v>
      </c>
      <c r="C66" s="19" t="s">
        <v>92</v>
      </c>
      <c r="D66" s="18"/>
      <c r="E66" s="19">
        <v>1</v>
      </c>
      <c r="F66" s="19">
        <v>1</v>
      </c>
      <c r="G66" s="19">
        <v>1</v>
      </c>
      <c r="H66" s="61">
        <f t="shared" si="5"/>
        <v>100</v>
      </c>
      <c r="I66" s="61">
        <f t="shared" si="5"/>
        <v>100</v>
      </c>
    </row>
    <row r="67" spans="1:12" s="17" customFormat="1" ht="15.75">
      <c r="A67" s="8">
        <v>12</v>
      </c>
      <c r="B67" s="64" t="s">
        <v>146</v>
      </c>
      <c r="C67" s="24"/>
      <c r="D67" s="21"/>
      <c r="E67" s="24"/>
      <c r="F67" s="24"/>
      <c r="G67" s="24"/>
      <c r="H67" s="58"/>
      <c r="I67" s="58"/>
      <c r="L67" s="73"/>
    </row>
    <row r="68" spans="1:9" ht="15.75">
      <c r="A68" s="71"/>
      <c r="B68" s="18" t="s">
        <v>147</v>
      </c>
      <c r="C68" s="19" t="s">
        <v>7</v>
      </c>
      <c r="D68" s="18"/>
      <c r="E68" s="79" t="e">
        <f>LĐVL!#REF!</f>
        <v>#REF!</v>
      </c>
      <c r="F68" s="19">
        <v>0.9</v>
      </c>
      <c r="G68" s="79" t="e">
        <f>LĐVL!#REF!</f>
        <v>#REF!</v>
      </c>
      <c r="H68" s="62" t="e">
        <f t="shared" si="5"/>
        <v>#REF!</v>
      </c>
      <c r="I68" s="62" t="e">
        <f t="shared" si="5"/>
        <v>#REF!</v>
      </c>
    </row>
    <row r="69" spans="1:9" ht="15.75">
      <c r="A69" s="71"/>
      <c r="B69" s="18" t="s">
        <v>148</v>
      </c>
      <c r="C69" s="19" t="s">
        <v>7</v>
      </c>
      <c r="D69" s="18"/>
      <c r="E69" s="80" t="e">
        <f>LĐVL!#REF!</f>
        <v>#REF!</v>
      </c>
      <c r="F69" s="75">
        <v>0.1</v>
      </c>
      <c r="G69" s="80" t="e">
        <f>LĐVL!#REF!</f>
        <v>#REF!</v>
      </c>
      <c r="H69" s="62" t="e">
        <f>F69/E69%</f>
        <v>#REF!</v>
      </c>
      <c r="I69" s="62" t="e">
        <f>G69/F69%</f>
        <v>#REF!</v>
      </c>
    </row>
    <row r="70" spans="1:9" ht="15.75">
      <c r="A70" s="71"/>
      <c r="B70" s="18" t="s">
        <v>149</v>
      </c>
      <c r="C70" s="19" t="s">
        <v>24</v>
      </c>
      <c r="D70" s="18"/>
      <c r="E70" s="81">
        <f>LĐVL!C37</f>
        <v>0</v>
      </c>
      <c r="F70" s="75">
        <v>90</v>
      </c>
      <c r="G70" s="81">
        <f>LĐVL!E37</f>
        <v>0</v>
      </c>
      <c r="H70" s="82" t="e">
        <f t="shared" si="5"/>
        <v>#DIV/0!</v>
      </c>
      <c r="I70" s="82">
        <f t="shared" si="5"/>
        <v>0</v>
      </c>
    </row>
    <row r="71" spans="1:9" ht="15.75">
      <c r="A71" s="71"/>
      <c r="B71" s="18" t="s">
        <v>98</v>
      </c>
      <c r="C71" s="19" t="s">
        <v>7</v>
      </c>
      <c r="D71" s="18"/>
      <c r="E71" s="52" t="str">
        <f>LĐVL!C42</f>
        <v>Người</v>
      </c>
      <c r="F71" s="19">
        <v>83.5</v>
      </c>
      <c r="G71" s="52">
        <f>LĐVL!E42</f>
        <v>3330</v>
      </c>
      <c r="H71" s="62" t="e">
        <f t="shared" si="5"/>
        <v>#VALUE!</v>
      </c>
      <c r="I71" s="62">
        <f t="shared" si="5"/>
        <v>3988.0239520958085</v>
      </c>
    </row>
    <row r="72" spans="1:9" ht="15.75">
      <c r="A72" s="71"/>
      <c r="B72" s="18" t="s">
        <v>99</v>
      </c>
      <c r="C72" s="19" t="s">
        <v>7</v>
      </c>
      <c r="D72" s="18"/>
      <c r="E72" s="52" t="str">
        <f>LĐVL!C24</f>
        <v>xã,
phường</v>
      </c>
      <c r="F72" s="19">
        <v>97</v>
      </c>
      <c r="G72" s="52">
        <f>LĐVL!E24</f>
        <v>1</v>
      </c>
      <c r="H72" s="61" t="e">
        <f t="shared" si="5"/>
        <v>#VALUE!</v>
      </c>
      <c r="I72" s="61">
        <f t="shared" si="5"/>
        <v>1.0309278350515465</v>
      </c>
    </row>
    <row r="73" spans="1:9" ht="31.5">
      <c r="A73" s="71"/>
      <c r="B73" s="59" t="s">
        <v>100</v>
      </c>
      <c r="C73" s="19" t="s">
        <v>24</v>
      </c>
      <c r="D73" s="18"/>
      <c r="E73" s="52" t="str">
        <f>LĐVL!C25</f>
        <v>%</v>
      </c>
      <c r="F73" s="19">
        <v>110</v>
      </c>
      <c r="G73" s="52">
        <f>LĐVL!E25</f>
        <v>100</v>
      </c>
      <c r="H73" s="61" t="e">
        <f t="shared" si="5"/>
        <v>#VALUE!</v>
      </c>
      <c r="I73" s="61">
        <f t="shared" si="5"/>
        <v>90.9090909090909</v>
      </c>
    </row>
    <row r="74" spans="1:12" s="17" customFormat="1" ht="15.75">
      <c r="A74" s="8">
        <v>13</v>
      </c>
      <c r="B74" s="64" t="s">
        <v>150</v>
      </c>
      <c r="C74" s="24"/>
      <c r="D74" s="21"/>
      <c r="E74" s="24"/>
      <c r="F74" s="24"/>
      <c r="G74" s="24"/>
      <c r="H74" s="58"/>
      <c r="I74" s="58"/>
      <c r="L74" s="73"/>
    </row>
    <row r="75" spans="1:9" ht="15.75">
      <c r="A75" s="71"/>
      <c r="B75" s="18" t="s">
        <v>101</v>
      </c>
      <c r="C75" s="19" t="s">
        <v>7</v>
      </c>
      <c r="D75" s="18"/>
      <c r="E75" s="19" t="e">
        <f>VH!#REF!</f>
        <v>#REF!</v>
      </c>
      <c r="F75" s="19">
        <v>98.8</v>
      </c>
      <c r="G75" s="19" t="e">
        <f>VH!#REF!</f>
        <v>#REF!</v>
      </c>
      <c r="H75" s="61" t="e">
        <f t="shared" si="5"/>
        <v>#REF!</v>
      </c>
      <c r="I75" s="61" t="e">
        <f t="shared" si="5"/>
        <v>#REF!</v>
      </c>
    </row>
    <row r="76" spans="1:9" ht="15.75">
      <c r="A76" s="71"/>
      <c r="B76" s="18" t="s">
        <v>102</v>
      </c>
      <c r="C76" s="19" t="s">
        <v>7</v>
      </c>
      <c r="D76" s="18"/>
      <c r="E76" s="19">
        <v>33.33</v>
      </c>
      <c r="F76" s="19">
        <v>33.33</v>
      </c>
      <c r="G76" s="19">
        <v>33.33</v>
      </c>
      <c r="H76" s="61">
        <f t="shared" si="5"/>
        <v>100</v>
      </c>
      <c r="I76" s="61">
        <f t="shared" si="5"/>
        <v>100</v>
      </c>
    </row>
    <row r="77" spans="1:9" ht="31.5">
      <c r="A77" s="71"/>
      <c r="B77" s="59" t="s">
        <v>157</v>
      </c>
      <c r="C77" s="19" t="s">
        <v>7</v>
      </c>
      <c r="D77" s="18"/>
      <c r="E77" s="19">
        <v>100</v>
      </c>
      <c r="F77" s="19">
        <v>100</v>
      </c>
      <c r="G77" s="19">
        <v>100</v>
      </c>
      <c r="H77" s="61">
        <f t="shared" si="5"/>
        <v>100</v>
      </c>
      <c r="I77" s="61">
        <f t="shared" si="5"/>
        <v>100</v>
      </c>
    </row>
    <row r="78" spans="1:9" ht="15.75">
      <c r="A78" s="71"/>
      <c r="B78" s="90" t="s">
        <v>163</v>
      </c>
      <c r="C78" s="19" t="s">
        <v>7</v>
      </c>
      <c r="D78" s="18"/>
      <c r="E78" s="19">
        <v>69.2</v>
      </c>
      <c r="F78" s="19">
        <v>61.5</v>
      </c>
      <c r="G78" s="19">
        <v>69.2</v>
      </c>
      <c r="H78" s="61">
        <f t="shared" si="5"/>
        <v>88.87283236994219</v>
      </c>
      <c r="I78" s="61">
        <f t="shared" si="5"/>
        <v>112.52032520325204</v>
      </c>
    </row>
    <row r="79" spans="1:12" s="17" customFormat="1" ht="15.75">
      <c r="A79" s="24">
        <v>14</v>
      </c>
      <c r="B79" s="21" t="s">
        <v>151</v>
      </c>
      <c r="C79" s="24"/>
      <c r="D79" s="21"/>
      <c r="E79" s="24"/>
      <c r="F79" s="24"/>
      <c r="G79" s="24"/>
      <c r="H79" s="61"/>
      <c r="I79" s="61"/>
      <c r="L79" s="73"/>
    </row>
    <row r="80" spans="1:9" ht="15.75">
      <c r="A80" s="19"/>
      <c r="B80" s="18" t="s">
        <v>103</v>
      </c>
      <c r="C80" s="19" t="s">
        <v>7</v>
      </c>
      <c r="D80" s="18"/>
      <c r="E80" s="19">
        <v>100</v>
      </c>
      <c r="F80" s="19">
        <v>100</v>
      </c>
      <c r="G80" s="19">
        <v>100</v>
      </c>
      <c r="H80" s="61">
        <f t="shared" si="5"/>
        <v>100</v>
      </c>
      <c r="I80" s="61">
        <f t="shared" si="5"/>
        <v>100</v>
      </c>
    </row>
    <row r="81" spans="1:9" ht="15.75">
      <c r="A81" s="71"/>
      <c r="B81" s="59" t="s">
        <v>104</v>
      </c>
      <c r="C81" s="19" t="s">
        <v>7</v>
      </c>
      <c r="D81" s="18"/>
      <c r="E81" s="19">
        <v>100</v>
      </c>
      <c r="F81" s="19">
        <v>100</v>
      </c>
      <c r="G81" s="19">
        <v>100</v>
      </c>
      <c r="H81" s="61">
        <f t="shared" si="5"/>
        <v>100</v>
      </c>
      <c r="I81" s="61">
        <f t="shared" si="5"/>
        <v>100</v>
      </c>
    </row>
    <row r="82" spans="1:9" ht="31.5">
      <c r="A82" s="71"/>
      <c r="B82" s="59" t="s">
        <v>105</v>
      </c>
      <c r="C82" s="19" t="s">
        <v>7</v>
      </c>
      <c r="D82" s="18"/>
      <c r="E82" s="19">
        <v>100</v>
      </c>
      <c r="F82" s="19">
        <v>100</v>
      </c>
      <c r="G82" s="19">
        <v>100</v>
      </c>
      <c r="H82" s="61">
        <f t="shared" si="5"/>
        <v>100</v>
      </c>
      <c r="I82" s="61">
        <f t="shared" si="5"/>
        <v>100</v>
      </c>
    </row>
  </sheetData>
  <sheetProtection/>
  <mergeCells count="10">
    <mergeCell ref="A57:A58"/>
    <mergeCell ref="A1:H1"/>
    <mergeCell ref="A2:H2"/>
    <mergeCell ref="A5:A6"/>
    <mergeCell ref="B5:B6"/>
    <mergeCell ref="C5:C6"/>
    <mergeCell ref="E5:E6"/>
    <mergeCell ref="F5:F6"/>
    <mergeCell ref="G5:G6"/>
    <mergeCell ref="H5:I5"/>
  </mergeCells>
  <printOptions/>
  <pageMargins left="0.34" right="0.2" top="0.6" bottom="0.57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Smartcare</dc:creator>
  <cp:keywords/>
  <dc:description/>
  <cp:lastModifiedBy>SUDICO</cp:lastModifiedBy>
  <cp:lastPrinted>2020-12-22T08:52:51Z</cp:lastPrinted>
  <dcterms:created xsi:type="dcterms:W3CDTF">2016-04-05T03:23:56Z</dcterms:created>
  <dcterms:modified xsi:type="dcterms:W3CDTF">2020-12-29T03:24:33Z</dcterms:modified>
  <cp:category/>
  <cp:version/>
  <cp:contentType/>
  <cp:contentStatus/>
</cp:coreProperties>
</file>